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mwentworth/Documents/My Docs/My Personal/0 WYS/0 Racing/2018 WYS Racing/Summer Series 2018/"/>
    </mc:Choice>
  </mc:AlternateContent>
  <xr:revisionPtr revIDLastSave="0" documentId="13_ncr:1_{4D7DDEBB-8503-0E48-9E1B-6330BAB86595}" xr6:coauthVersionLast="36" xr6:coauthVersionMax="36" xr10:uidLastSave="{00000000-0000-0000-0000-000000000000}"/>
  <bookViews>
    <workbookView xWindow="0" yWindow="460" windowWidth="24940" windowHeight="15540" xr2:uid="{147B5138-1CDA-BE48-9BD3-0CB6C4EAC740}"/>
  </bookViews>
  <sheets>
    <sheet name="2018 Summer Series" sheetId="1" r:id="rId1"/>
    <sheet name="FS Race Participants" sheetId="3" r:id="rId2"/>
    <sheet name="Sunfish Race Participants" sheetId="2" r:id="rId3"/>
  </sheets>
  <definedNames>
    <definedName name="_xlnm.Print_Area" localSheetId="0">'2018 Summer Series'!$A$1:$AM$52</definedName>
    <definedName name="_xlnm.Print_Area" localSheetId="1">'FS Race Participants'!$A$1:$Q$21</definedName>
    <definedName name="_xlnm.Print_Area" localSheetId="2">'Sunfish Race Participants'!$A$1:$L$19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G35" i="1"/>
  <c r="AG34" i="1"/>
  <c r="AG31" i="1"/>
  <c r="AG30" i="1"/>
  <c r="AA36" i="1"/>
  <c r="AA35" i="1"/>
  <c r="AA34" i="1"/>
  <c r="AA32" i="1"/>
  <c r="P36" i="1"/>
  <c r="P35" i="1"/>
  <c r="P33" i="1"/>
  <c r="K36" i="1"/>
  <c r="K33" i="1"/>
  <c r="K30" i="1"/>
  <c r="AK17" i="1"/>
  <c r="AG26" i="1"/>
  <c r="AK21" i="1"/>
  <c r="K21" i="1"/>
  <c r="AA27" i="1"/>
  <c r="AA25" i="1"/>
  <c r="AA20" i="1"/>
  <c r="AA21" i="1"/>
  <c r="AA19" i="1"/>
  <c r="AA18" i="1"/>
  <c r="AA15" i="1"/>
  <c r="AA16" i="1"/>
  <c r="U25" i="1"/>
  <c r="U27" i="1"/>
  <c r="U24" i="1"/>
  <c r="U20" i="1"/>
  <c r="U23" i="1"/>
  <c r="P21" i="1"/>
  <c r="P19" i="1"/>
  <c r="K20" i="1"/>
  <c r="K23" i="1"/>
  <c r="K27" i="1"/>
  <c r="K25" i="1"/>
  <c r="K26" i="1"/>
  <c r="P26" i="1"/>
  <c r="P25" i="1"/>
  <c r="P24" i="1"/>
  <c r="P20" i="1"/>
  <c r="P23" i="1"/>
  <c r="P22" i="1"/>
  <c r="U18" i="1"/>
  <c r="U17" i="1"/>
  <c r="P17" i="1"/>
  <c r="AK19" i="1"/>
  <c r="AG19" i="1"/>
  <c r="AK15" i="1"/>
  <c r="P15" i="1"/>
  <c r="AK16" i="1"/>
  <c r="AG16" i="1"/>
  <c r="AM35" i="1"/>
  <c r="AK31" i="1"/>
  <c r="AK30" i="1"/>
  <c r="K31" i="1"/>
  <c r="AK32" i="1"/>
  <c r="AK35" i="1"/>
  <c r="AK33" i="1"/>
  <c r="AK36" i="1"/>
  <c r="AK34" i="1"/>
  <c r="AG25" i="1"/>
  <c r="AK18" i="1"/>
  <c r="AK27" i="1"/>
  <c r="AK26" i="1"/>
  <c r="AK23" i="1"/>
  <c r="AK20" i="1"/>
  <c r="AK24" i="1"/>
  <c r="AK25" i="1"/>
  <c r="AK22" i="1"/>
  <c r="AA26" i="1"/>
  <c r="AJ26" i="1"/>
  <c r="AL26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K16" i="1"/>
  <c r="AM30" i="1"/>
  <c r="AM31" i="1"/>
  <c r="AM32" i="1"/>
  <c r="AM33" i="1"/>
  <c r="AM36" i="1"/>
  <c r="U36" i="1"/>
  <c r="AJ36" i="1"/>
  <c r="AL36" i="1"/>
  <c r="AM34" i="1"/>
  <c r="K32" i="1"/>
  <c r="A30" i="1"/>
  <c r="A31" i="1"/>
  <c r="A32" i="1"/>
  <c r="A33" i="1"/>
  <c r="A34" i="1"/>
  <c r="A35" i="1"/>
  <c r="A36" i="1"/>
  <c r="AA33" i="1"/>
  <c r="AG33" i="1"/>
  <c r="AJ33" i="1"/>
  <c r="AL33" i="1"/>
  <c r="K24" i="1"/>
  <c r="K18" i="1"/>
  <c r="P18" i="1"/>
  <c r="AJ18" i="1"/>
  <c r="AL18" i="1"/>
  <c r="Q41" i="1"/>
  <c r="A39" i="1"/>
  <c r="A40" i="1"/>
  <c r="A41" i="1"/>
  <c r="A42" i="1"/>
  <c r="A43" i="1"/>
  <c r="P39" i="1"/>
  <c r="P40" i="1"/>
  <c r="P42" i="1"/>
  <c r="P41" i="1"/>
  <c r="P32" i="1"/>
  <c r="U32" i="1"/>
  <c r="AG32" i="1"/>
  <c r="AJ32" i="1"/>
  <c r="AL32" i="1"/>
  <c r="P31" i="1"/>
  <c r="AA31" i="1"/>
  <c r="AJ31" i="1"/>
  <c r="AL31" i="1"/>
  <c r="K34" i="1"/>
  <c r="P34" i="1"/>
  <c r="AJ34" i="1"/>
  <c r="AL34" i="1"/>
  <c r="P30" i="1"/>
  <c r="U30" i="1"/>
  <c r="AA30" i="1"/>
  <c r="AJ30" i="1"/>
  <c r="AL30" i="1"/>
  <c r="K35" i="1"/>
  <c r="AJ35" i="1"/>
  <c r="AL35" i="1"/>
  <c r="AG20" i="1"/>
  <c r="AJ20" i="1"/>
  <c r="AA23" i="1"/>
  <c r="AJ23" i="1"/>
  <c r="AL23" i="1"/>
  <c r="AJ25" i="1"/>
  <c r="AL25" i="1"/>
  <c r="P27" i="1"/>
  <c r="AJ27" i="1"/>
  <c r="AL27" i="1"/>
  <c r="AA24" i="1"/>
  <c r="AJ24" i="1"/>
  <c r="AL24" i="1"/>
  <c r="U21" i="1"/>
  <c r="AG21" i="1"/>
  <c r="AJ21" i="1"/>
  <c r="AL21" i="1"/>
  <c r="K22" i="1"/>
  <c r="U22" i="1"/>
  <c r="AA22" i="1"/>
  <c r="AJ22" i="1"/>
  <c r="AL22" i="1"/>
  <c r="K19" i="1"/>
  <c r="U19" i="1"/>
  <c r="AJ19" i="1"/>
  <c r="AL19" i="1"/>
  <c r="K17" i="1"/>
  <c r="AA17" i="1"/>
  <c r="AG17" i="1"/>
  <c r="AJ17" i="1"/>
  <c r="AL17" i="1"/>
  <c r="K15" i="1"/>
  <c r="U15" i="1"/>
  <c r="AG15" i="1"/>
  <c r="AJ15" i="1"/>
  <c r="AL15" i="1"/>
  <c r="P16" i="1"/>
  <c r="U16" i="1"/>
  <c r="AJ16" i="1"/>
  <c r="AL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 Wentworth</author>
  </authors>
  <commentList>
    <comment ref="T12" authorId="0" shapeId="0" xr:uid="{FD811446-86BD-1B4F-9519-864A1A448334}">
      <text>
        <r>
          <rPr>
            <b/>
            <sz val="10"/>
            <color rgb="FF000000"/>
            <rFont val="Tahoma"/>
            <family val="2"/>
          </rPr>
          <t>Norm Wentworth: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race - too much wind</t>
        </r>
      </text>
    </comment>
    <comment ref="T14" authorId="0" shapeId="0" xr:uid="{69A7AA6B-6ECE-D64F-9B36-89D86F2F2C46}">
      <text>
        <r>
          <rPr>
            <b/>
            <sz val="10"/>
            <color rgb="FF000000"/>
            <rFont val="Tahoma"/>
            <family val="2"/>
          </rPr>
          <t>Norm Wentworth: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race - too much wind</t>
        </r>
      </text>
    </comment>
    <comment ref="S29" authorId="0" shapeId="0" xr:uid="{3553779A-72A1-A244-9590-3A7A1465D767}">
      <text>
        <r>
          <rPr>
            <b/>
            <sz val="10"/>
            <color rgb="FF000000"/>
            <rFont val="Tahoma"/>
            <family val="2"/>
          </rPr>
          <t>Norm Wentworth: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race - too much wind</t>
        </r>
      </text>
    </comment>
    <comment ref="T29" authorId="0" shapeId="0" xr:uid="{497234E1-8599-FA48-86A9-CE4B9E06EE88}">
      <text>
        <r>
          <rPr>
            <b/>
            <sz val="10"/>
            <color rgb="FF000000"/>
            <rFont val="Tahoma"/>
            <family val="2"/>
          </rPr>
          <t>Norm Wentworth: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race - too much wind</t>
        </r>
      </text>
    </comment>
  </commentList>
</comments>
</file>

<file path=xl/sharedStrings.xml><?xml version="1.0" encoding="utf-8"?>
<sst xmlns="http://schemas.openxmlformats.org/spreadsheetml/2006/main" count="709" uniqueCount="261">
  <si>
    <t>WESTHAMPTON YACHT SQUADRON 2018 SUMMER SERIES</t>
  </si>
  <si>
    <t>June 30</t>
  </si>
  <si>
    <t>July 7</t>
  </si>
  <si>
    <t>July 21</t>
  </si>
  <si>
    <t>July 28</t>
  </si>
  <si>
    <t>August 18</t>
  </si>
  <si>
    <t>WYS Summer Series #1</t>
  </si>
  <si>
    <r>
      <t xml:space="preserve">WYS Summer Series #2
</t>
    </r>
    <r>
      <rPr>
        <b/>
        <sz val="18"/>
        <color theme="1"/>
        <rFont val="Calibri (Body)"/>
      </rPr>
      <t>SS Races - Horton Trophy</t>
    </r>
  </si>
  <si>
    <t>WYS Summer Series #3</t>
  </si>
  <si>
    <t>WYS Summer Series #4</t>
  </si>
  <si>
    <t>WYS Summer Series #5</t>
  </si>
  <si>
    <t xml:space="preserve">Principal Race Officer (PRO) </t>
  </si>
  <si>
    <t>Richard Britton</t>
  </si>
  <si>
    <t>Angela Dalmasse Walker</t>
  </si>
  <si>
    <t>Day Score</t>
  </si>
  <si>
    <t>Day Place</t>
  </si>
  <si>
    <t>TOTAL POINTS</t>
  </si>
  <si>
    <r>
      <t>Throw Outs</t>
    </r>
    <r>
      <rPr>
        <b/>
        <sz val="18"/>
        <color theme="1"/>
        <rFont val="Calibri (Body)"/>
      </rPr>
      <t xml:space="preserve"> (Note 1)</t>
    </r>
  </si>
  <si>
    <t>NET POINTS</t>
  </si>
  <si>
    <t>PLACE</t>
  </si>
  <si>
    <t xml:space="preserve">Day Race # </t>
  </si>
  <si>
    <t># Boats</t>
  </si>
  <si>
    <t>Sail #</t>
  </si>
  <si>
    <t>Skipper</t>
  </si>
  <si>
    <t>Crew # 1</t>
  </si>
  <si>
    <t>Crew #2</t>
  </si>
  <si>
    <t>Crew #3</t>
  </si>
  <si>
    <t>FLYING SCOT</t>
  </si>
  <si>
    <t xml:space="preserve"># of Boats Racing </t>
  </si>
  <si>
    <t>David Lederman</t>
  </si>
  <si>
    <t>Norm Wentworth</t>
  </si>
  <si>
    <t>Sue Jenkins</t>
  </si>
  <si>
    <t>Jennifer Truscott</t>
  </si>
  <si>
    <t>Hamp Smith</t>
  </si>
  <si>
    <t>Dave Kisla</t>
  </si>
  <si>
    <t>Kirsten Naase</t>
  </si>
  <si>
    <t>Mike DiSario</t>
  </si>
  <si>
    <t>Chris Dundon</t>
  </si>
  <si>
    <t>Janet Jurgielewicz</t>
  </si>
  <si>
    <t>Paula Dawydiak</t>
  </si>
  <si>
    <t>Steve Pomroy</t>
  </si>
  <si>
    <t>Julie Pomroy</t>
  </si>
  <si>
    <t>Brian Feil</t>
  </si>
  <si>
    <t>David Grigg</t>
  </si>
  <si>
    <t>-</t>
  </si>
  <si>
    <t>SUNFISH</t>
  </si>
  <si>
    <t>Bridget Sisk</t>
  </si>
  <si>
    <t>Sundy Schermeyer</t>
  </si>
  <si>
    <t>WYS 4</t>
  </si>
  <si>
    <t>Griffin Sisk</t>
  </si>
  <si>
    <t>Suzanne Hulme</t>
  </si>
  <si>
    <t>Peggy-Ann Jayne</t>
  </si>
  <si>
    <t>SS</t>
  </si>
  <si>
    <t>Rob Dudley</t>
  </si>
  <si>
    <t>Jim Ewing</t>
  </si>
  <si>
    <t>John Sartorius III</t>
  </si>
  <si>
    <t>John Sartorius Jr.</t>
  </si>
  <si>
    <t>Paul Graf</t>
  </si>
  <si>
    <t>Helen Horton</t>
  </si>
  <si>
    <t>Notes:</t>
  </si>
  <si>
    <t>Scoring:</t>
  </si>
  <si>
    <t>Note 1</t>
  </si>
  <si>
    <r>
      <t xml:space="preserve">There is 1 throw-out race allowed for every 5 races sailed. </t>
    </r>
    <r>
      <rPr>
        <b/>
        <sz val="18"/>
        <color rgb="FFFF0000"/>
        <rFont val="Calibri (Body)"/>
      </rPr>
      <t>Throw-outs highlighted in red with scores in parentheses</t>
    </r>
    <r>
      <rPr>
        <b/>
        <sz val="18"/>
        <color theme="1"/>
        <rFont val="Calibri"/>
        <family val="2"/>
        <scheme val="minor"/>
      </rPr>
      <t>.</t>
    </r>
  </si>
  <si>
    <t>DNS</t>
  </si>
  <si>
    <t>Did not start</t>
  </si>
  <si>
    <t># of boats racing on the day + 1</t>
  </si>
  <si>
    <t>Note 2</t>
  </si>
  <si>
    <t>DNF</t>
  </si>
  <si>
    <t>Did not finish</t>
  </si>
  <si>
    <t>Note 3</t>
  </si>
  <si>
    <t xml:space="preserve"># next to a crew name (or sail #) indicates which series race(s) they participated in. </t>
  </si>
  <si>
    <t>DSQ</t>
  </si>
  <si>
    <t>Disqualified</t>
  </si>
  <si>
    <t>Note 4</t>
  </si>
  <si>
    <t>Tie-breaker decided by RRS Appendix A8:</t>
  </si>
  <si>
    <t>OCS</t>
  </si>
  <si>
    <t>On course side at start</t>
  </si>
  <si>
    <t>A8.1: Order the boat's finishes from best to worst, then accumulate the scores. First boat with the lower cumulative score wins.</t>
  </si>
  <si>
    <t>DNC</t>
  </si>
  <si>
    <t>Did not compete</t>
  </si>
  <si>
    <t>A8.2: If still a tie after A8.1, then the boat with the best finish in the last race wins the tie-breaker.</t>
  </si>
  <si>
    <t>NR</t>
  </si>
  <si>
    <t xml:space="preserve">No Race </t>
  </si>
  <si>
    <t>No scoring, as race not sailed.</t>
  </si>
  <si>
    <t>Note 5</t>
  </si>
  <si>
    <t>Steve Smetana</t>
  </si>
  <si>
    <t>FS 1</t>
  </si>
  <si>
    <t>FS 2</t>
  </si>
  <si>
    <t>FS 3</t>
  </si>
  <si>
    <t>FS 4</t>
  </si>
  <si>
    <t>FS 5</t>
  </si>
  <si>
    <t>Date</t>
  </si>
  <si>
    <t>Event</t>
  </si>
  <si>
    <t># Racers</t>
  </si>
  <si>
    <t>Summer Series #1</t>
  </si>
  <si>
    <t>Dave Kisla
Kirsten Naase</t>
  </si>
  <si>
    <t>Steve Smetana
David Lederman</t>
  </si>
  <si>
    <t>Summer Series #2</t>
  </si>
  <si>
    <t>Mike DiSario
Chris Dundon</t>
  </si>
  <si>
    <t>Summer Series #3</t>
  </si>
  <si>
    <t>Norm Wentworth
Ed Surgan</t>
  </si>
  <si>
    <t>Summer Series #4</t>
  </si>
  <si>
    <t>Summer Series #5</t>
  </si>
  <si>
    <t>Labor Day Races</t>
  </si>
  <si>
    <t xml:space="preserve">GSBYRA </t>
  </si>
  <si>
    <t>Queen of the Bay</t>
  </si>
  <si>
    <t>Training Races #1</t>
  </si>
  <si>
    <t>Training Races #2</t>
  </si>
  <si>
    <t>Training Races #3</t>
  </si>
  <si>
    <t>Training Races #4</t>
  </si>
  <si>
    <t>Training Races #5</t>
  </si>
  <si>
    <t>Training Races #6</t>
  </si>
  <si>
    <t>Training Races #7</t>
  </si>
  <si>
    <t>FS 6</t>
  </si>
  <si>
    <t>Sue Jenkins
Jen Truscott</t>
  </si>
  <si>
    <t>Janet Jurgielewicz
Paula Dawydiak
Tim Feil
Paige Feil</t>
  </si>
  <si>
    <t>Hamp Smith
Pina Britton</t>
  </si>
  <si>
    <t>Bob Linehan
Stephen Sans</t>
  </si>
  <si>
    <t>No Racing</t>
  </si>
  <si>
    <t>No Racing - Wind &amp; Rain</t>
  </si>
  <si>
    <t>Brian Feil
David Grigg
Cynthia Roney</t>
  </si>
  <si>
    <t>Pina Britton
Ed Surgan
Gayle Sheriden</t>
  </si>
  <si>
    <t>Steve Pomroy
Julie Pomroy
Kate Pomroy
Meghan Pomroy</t>
  </si>
  <si>
    <t>Mike DiSario
Chris Dundon
Suzanne Hulme</t>
  </si>
  <si>
    <t>Sue Jenkins
Nick Purpura
Jen Truscott</t>
  </si>
  <si>
    <t xml:space="preserve">Tim Feil
Janet Jurgielewicz
Mike Strebel
Dan Strebel
</t>
  </si>
  <si>
    <t>Sue Jenkins
Jen Truscott
Gayle Sheriden</t>
  </si>
  <si>
    <t>Dave Kisla
Kirsten Naase
Janet Jurgielewicz</t>
  </si>
  <si>
    <t>Steve Pomroy
Julie Pomroy
Cynthia Roney</t>
  </si>
  <si>
    <t>Hamp Smith
Mike Weitzmann
Jeremy Smith</t>
  </si>
  <si>
    <t>Brian Feil
Chris Dundon</t>
  </si>
  <si>
    <t>Norm Wentworth
Ed Surgan
Paula Dawydiak
Pina Britton</t>
  </si>
  <si>
    <t>Luke Hickling</t>
  </si>
  <si>
    <t>Ian Holzmacher</t>
  </si>
  <si>
    <t>Alex Smith</t>
  </si>
  <si>
    <t>OCS
6</t>
  </si>
  <si>
    <t>Deborah / Denise Dalmasse</t>
  </si>
  <si>
    <t>Cynthia Roney (#2)</t>
  </si>
  <si>
    <t>DNF
10</t>
  </si>
  <si>
    <t>(4)</t>
  </si>
  <si>
    <t>(7)</t>
  </si>
  <si>
    <t>(9)</t>
  </si>
  <si>
    <t>Jim Scultz</t>
  </si>
  <si>
    <t>Mike DiSario
Chris Dundon
Cynthia Roney</t>
  </si>
  <si>
    <t>Norm Wentworth
Mike Strebel
Maggie Wentworth</t>
  </si>
  <si>
    <t>Hamp Smith
Steve Keller
Pina Britton</t>
  </si>
  <si>
    <t>Steve Pomroy
Julie Pomroy</t>
  </si>
  <si>
    <t>Janet Jurgielewicz
Paula Dawydiak
Tim Feil</t>
  </si>
  <si>
    <t>Mike Purpura
James Fink
Kayla Jones</t>
  </si>
  <si>
    <t>4859/64</t>
  </si>
  <si>
    <t>Brian Feil
David Grigg
Noah Weiss</t>
  </si>
  <si>
    <t>Chris Dundon
Mike DiSario
Bob Linehan</t>
  </si>
  <si>
    <t>Steve Pomroy
Julie Pomroy
Kate Pomroy
Norm Wentworth</t>
  </si>
  <si>
    <t xml:space="preserve">Tim Feil
John Greiner
Mike Strebel
</t>
  </si>
  <si>
    <t>Ed Surgan
Suzanne Hulme
Kathy Showers</t>
  </si>
  <si>
    <t>Janet Jurgielewicz
Paula Dawydiak
Sue Jenkins</t>
  </si>
  <si>
    <t>Dave Kisla
Kirsten Naase
Peggy Ann Jayne</t>
  </si>
  <si>
    <t>Steve Keller
Martha Keller
Pina Britton</t>
  </si>
  <si>
    <t>Jim Schulz</t>
  </si>
  <si>
    <t>Richard Childs</t>
  </si>
  <si>
    <t>Nick Purpura</t>
  </si>
  <si>
    <t>(3)</t>
  </si>
  <si>
    <t>Harrison Smetana (#3)</t>
  </si>
  <si>
    <t>Sue Jenkins (#3)</t>
  </si>
  <si>
    <t>Gayle Sheriden</t>
  </si>
  <si>
    <t>DNS
8</t>
  </si>
  <si>
    <t>Blue numbers in Day Score columns indicate manual summing of scores for DNF, DNC, throw-outs, etc.</t>
  </si>
  <si>
    <t>Scored as a long series (RRS Appendix A, Section A9) - DNC is scored as number of boats in the sSeries +1.</t>
  </si>
  <si>
    <t># of boats in Series + 1</t>
  </si>
  <si>
    <t>Tim Jurgielewicz
Janet Jurgielewicz
Paul Dawydiak</t>
  </si>
  <si>
    <t>Dave Kisla
Kirsten Naase
Sue Jenkins</t>
  </si>
  <si>
    <t>Norm Wentworth
Ed Surgan
Mike Feil</t>
  </si>
  <si>
    <t>Steve Smetana
David Lederman
Harrison Smetana</t>
  </si>
  <si>
    <t>James Fink (#2)
Luke Hickling (#4)</t>
  </si>
  <si>
    <t>Kayla Jones (#2)</t>
  </si>
  <si>
    <t>5096 (#2)
1065 (#4)</t>
  </si>
  <si>
    <t>Stephen Sans (#1)
Jessie Stoller (#4)</t>
  </si>
  <si>
    <t>Bob Linehan (#1)
Matt Linehan (#4)</t>
  </si>
  <si>
    <t>Cynthia Roney</t>
  </si>
  <si>
    <t>DNC
8</t>
  </si>
  <si>
    <r>
      <rPr>
        <sz val="18"/>
        <color theme="1"/>
        <rFont val="Calibri (Body)_x0000_"/>
      </rPr>
      <t>DNC</t>
    </r>
    <r>
      <rPr>
        <sz val="18"/>
        <color theme="1"/>
        <rFont val="Calibri"/>
        <family val="2"/>
        <scheme val="minor"/>
      </rPr>
      <t xml:space="preserve">
8</t>
    </r>
  </si>
  <si>
    <r>
      <rPr>
        <sz val="18"/>
        <color theme="1"/>
        <rFont val="Calibri (Body)_x0000_"/>
      </rPr>
      <t>DNC</t>
    </r>
    <r>
      <rPr>
        <sz val="18"/>
        <color rgb="FFFF0000"/>
        <rFont val="Calibri"/>
        <family val="2"/>
        <scheme val="minor"/>
      </rPr>
      <t xml:space="preserve">
(8)</t>
    </r>
  </si>
  <si>
    <r>
      <rPr>
        <sz val="18"/>
        <color theme="1"/>
        <rFont val="Calibri (Body)_x0000_"/>
      </rPr>
      <t>DNC</t>
    </r>
    <r>
      <rPr>
        <sz val="18"/>
        <color rgb="FFFF0000"/>
        <rFont val="Calibri"/>
        <family val="2"/>
        <scheme val="minor"/>
      </rPr>
      <t xml:space="preserve">
</t>
    </r>
    <r>
      <rPr>
        <sz val="18"/>
        <color theme="1"/>
        <rFont val="Calibri (Body)_x0000_"/>
      </rPr>
      <t>8</t>
    </r>
  </si>
  <si>
    <r>
      <t xml:space="preserve">DNC
</t>
    </r>
    <r>
      <rPr>
        <sz val="18"/>
        <color rgb="FFFF0000"/>
        <rFont val="Calibri (Body)_x0000_"/>
      </rPr>
      <t>(8)</t>
    </r>
  </si>
  <si>
    <t>(2)</t>
  </si>
  <si>
    <t xml:space="preserve">Flying Scot Series Race # </t>
  </si>
  <si>
    <t xml:space="preserve">Sunfish Series Race # </t>
  </si>
  <si>
    <t>(6)</t>
  </si>
  <si>
    <r>
      <t xml:space="preserve">DNF
</t>
    </r>
    <r>
      <rPr>
        <sz val="18"/>
        <color rgb="FFFF0000"/>
        <rFont val="Calibri (Body)_x0000_"/>
      </rPr>
      <t>(11</t>
    </r>
    <r>
      <rPr>
        <sz val="18"/>
        <color rgb="FFFF0000"/>
        <rFont val="Calibri"/>
        <family val="2"/>
        <scheme val="minor"/>
      </rPr>
      <t>)</t>
    </r>
  </si>
  <si>
    <t>DNC
14</t>
  </si>
  <si>
    <t>4859
4873 (#4)</t>
  </si>
  <si>
    <t>Boat #</t>
  </si>
  <si>
    <t>4864
4873 (#4)</t>
  </si>
  <si>
    <t>? (#2)
1065 (#4)</t>
  </si>
  <si>
    <t>1065 ( #3)</t>
  </si>
  <si>
    <t>1065 (#2)</t>
  </si>
  <si>
    <t>1066 (#2)</t>
  </si>
  <si>
    <t>4008 (#4)</t>
  </si>
  <si>
    <r>
      <rPr>
        <sz val="18"/>
        <color theme="1"/>
        <rFont val="Calibri (Body)_x0000_"/>
      </rPr>
      <t>DNC</t>
    </r>
    <r>
      <rPr>
        <sz val="18"/>
        <color rgb="FFFF0000"/>
        <rFont val="Calibri"/>
        <family val="2"/>
        <scheme val="minor"/>
      </rPr>
      <t xml:space="preserve">
(14)</t>
    </r>
  </si>
  <si>
    <r>
      <t xml:space="preserve">DNC
</t>
    </r>
    <r>
      <rPr>
        <sz val="18"/>
        <color rgb="FFFF0000"/>
        <rFont val="Calibri (Body)_x0000_"/>
      </rPr>
      <t>(14)</t>
    </r>
  </si>
  <si>
    <r>
      <rPr>
        <sz val="18"/>
        <color theme="1"/>
        <rFont val="Calibri (Body)_x0000_"/>
      </rPr>
      <t>DNC</t>
    </r>
    <r>
      <rPr>
        <sz val="18"/>
        <color rgb="FFFF0000"/>
        <rFont val="Calibri (Body)_x0000_"/>
      </rPr>
      <t xml:space="preserve">
(14)</t>
    </r>
  </si>
  <si>
    <t>Toni-Jo Birk, Lou Jagoda</t>
  </si>
  <si>
    <t>Scorers</t>
  </si>
  <si>
    <t>GSBYRA Fenner Bowl</t>
  </si>
  <si>
    <t>Janet Jurgielewicz
Paula Dawydiak</t>
  </si>
  <si>
    <t>Jen Truscott
Gayle Scheriden
Eliza Buchanon</t>
  </si>
  <si>
    <t>Mike Purpura
Luke Hickling</t>
  </si>
  <si>
    <t>Hamp Smith
Steve Keller</t>
  </si>
  <si>
    <t>Nick Purpura
Sue Jenkins</t>
  </si>
  <si>
    <t>Matt Linehan
Jessie Stoller</t>
  </si>
  <si>
    <t>Mike Strebel
Tim Feil</t>
  </si>
  <si>
    <t>GSBYRA Morgan Trophy</t>
  </si>
  <si>
    <t>Norm Wentworth
Ed Surgan
Steve Keller</t>
  </si>
  <si>
    <t>Macklin Fluehr
Cole Fluehr
Nicholas Fluehr</t>
  </si>
  <si>
    <t>Dave Kisla
Kirsten Naase
Jennifer Truscott</t>
  </si>
  <si>
    <t>Alex Wilcenski
James Fink
Sue Jenkins</t>
  </si>
  <si>
    <t>Timothy Jurgielewicz
Julia Jurgielewicz
Janet Jurgielewicz</t>
  </si>
  <si>
    <t xml:space="preserve">Tim Feil
John Greiner
Michael Strebel
</t>
  </si>
  <si>
    <t>Luke Kickling
Dan Strebel
Mike Purpura</t>
  </si>
  <si>
    <t>5729 (Wetpants)</t>
  </si>
  <si>
    <t>Robert Rich
Ted Gutman
Joseph Triscolli</t>
  </si>
  <si>
    <t>Julia Jurgielewicz
Janet Jurgielewicz
Jesse Stoller</t>
  </si>
  <si>
    <t>Jennifer Truscott
Gayle Sheriden
Kirsten Naase</t>
  </si>
  <si>
    <t>Sue Jenkins
Deb Dalmasse
Denise Dalmasse</t>
  </si>
  <si>
    <t>Pina Britton
Mara Terchunian
Suzanne Hulme</t>
  </si>
  <si>
    <t>4008
sail #5096</t>
  </si>
  <si>
    <t>WYS4 / 11</t>
  </si>
  <si>
    <t>No #</t>
  </si>
  <si>
    <t>Edward Sisk</t>
  </si>
  <si>
    <t>OCS
8</t>
  </si>
  <si>
    <r>
      <t xml:space="preserve">WYS 2018 SUMMER SERIES 
</t>
    </r>
    <r>
      <rPr>
        <b/>
        <sz val="18"/>
        <color rgb="FFFF0000"/>
        <rFont val="Calibri (Body)_x0000_"/>
      </rPr>
      <t>FINAL</t>
    </r>
    <r>
      <rPr>
        <b/>
        <sz val="18"/>
        <color rgb="FFFF0000"/>
        <rFont val="Calibri"/>
        <family val="2"/>
        <scheme val="minor"/>
      </rPr>
      <t xml:space="preserve"> RESULTS</t>
    </r>
    <r>
      <rPr>
        <b/>
        <sz val="18"/>
        <color rgb="FFFF0000"/>
        <rFont val="Calibri (Body)"/>
      </rPr>
      <t xml:space="preserve"> as of
August 28, 2018</t>
    </r>
  </si>
  <si>
    <r>
      <rPr>
        <b/>
        <sz val="18"/>
        <color rgb="FFFF0000"/>
        <rFont val="Calibri (Body)_x0000_"/>
      </rPr>
      <t>FLYING SCOT</t>
    </r>
    <r>
      <rPr>
        <b/>
        <sz val="18"/>
        <color theme="1"/>
        <rFont val="Calibri"/>
        <family val="2"/>
        <scheme val="minor"/>
      </rPr>
      <t xml:space="preserve">
16 Race - 3 Throw-outs</t>
    </r>
  </si>
  <si>
    <r>
      <rPr>
        <b/>
        <sz val="18"/>
        <color rgb="FFFF0000"/>
        <rFont val="Calibri (Body)_x0000_"/>
      </rPr>
      <t>SUNFISH</t>
    </r>
    <r>
      <rPr>
        <b/>
        <sz val="18"/>
        <color theme="1"/>
        <rFont val="Calibri"/>
        <family val="2"/>
        <scheme val="minor"/>
      </rPr>
      <t xml:space="preserve">
15 Races - 3 Throw-outs</t>
    </r>
  </si>
  <si>
    <r>
      <t xml:space="preserve">DNC
</t>
    </r>
    <r>
      <rPr>
        <sz val="18"/>
        <color theme="1"/>
        <rFont val="Calibri (Body)_x0000_"/>
      </rPr>
      <t>14</t>
    </r>
  </si>
  <si>
    <t>Jennifer Truscott (#1,2)
Nick Purpura (#4,5)</t>
  </si>
  <si>
    <t>Gayle Sheriden (#2)
Dara Donnelly (#5)</t>
  </si>
  <si>
    <t>Tim Feil (#1,2)
Tim Jurgielewicz (#3,5)</t>
  </si>
  <si>
    <t>Ed Surgan (#1,3,4,5)
Mike Strebel (#2)</t>
  </si>
  <si>
    <t>Steve Keller (#2,3,4)</t>
  </si>
  <si>
    <t>Pina Britton (#1,2,3)</t>
  </si>
  <si>
    <t>Bob Linehan (#2,3,5)</t>
  </si>
  <si>
    <t>Paige Feil (#1 race 1)
Maggie Wentworth (#2)
Tim Feil (#3)</t>
  </si>
  <si>
    <t>Paige Feil
(#1 race 2&amp;3)</t>
  </si>
  <si>
    <t>Mike Purpura</t>
  </si>
  <si>
    <t>Eliza Bucholz (#3)
Tadgh Donnelly (#5)</t>
  </si>
  <si>
    <r>
      <rPr>
        <sz val="18"/>
        <color theme="1"/>
        <rFont val="Calibri (Body)_x0000_"/>
      </rPr>
      <t>DNC</t>
    </r>
    <r>
      <rPr>
        <sz val="18"/>
        <color rgb="FFFF0000"/>
        <rFont val="Calibri"/>
        <family val="2"/>
        <scheme val="minor"/>
      </rPr>
      <t xml:space="preserve">
</t>
    </r>
    <r>
      <rPr>
        <sz val="18"/>
        <color rgb="FFFF0000"/>
        <rFont val="Calibri (Body)_x0000_"/>
      </rPr>
      <t>(8</t>
    </r>
    <r>
      <rPr>
        <sz val="18"/>
        <color rgb="FFFF0000"/>
        <rFont val="Calibri"/>
        <family val="2"/>
        <scheme val="minor"/>
      </rPr>
      <t>)</t>
    </r>
  </si>
  <si>
    <r>
      <t xml:space="preserve">DNS
</t>
    </r>
    <r>
      <rPr>
        <sz val="18"/>
        <color theme="1"/>
        <rFont val="Calibri (Body)_x0000_"/>
      </rPr>
      <t>5</t>
    </r>
  </si>
  <si>
    <t>(8)</t>
  </si>
  <si>
    <t>Mike Strebel (#4)
Tim Feil (#5)</t>
  </si>
  <si>
    <t>Tim Feil
Mike Strebel</t>
  </si>
  <si>
    <t>John Greiner (#5)</t>
  </si>
  <si>
    <t>DNF
9</t>
  </si>
  <si>
    <t>1065 (#3)
4873 (#5)</t>
  </si>
  <si>
    <t>Sue Jenkins
Nick Purpura
Dara Donnelly</t>
  </si>
  <si>
    <t>Jennifer Truscott
Gayle Sheriden
Tadgh Donnelly</t>
  </si>
  <si>
    <t>Brian Feil
David Grigg</t>
  </si>
  <si>
    <t>Mike DiSario
Chris Dundon
Bob Linehan</t>
  </si>
  <si>
    <t>FINAL Results as of August 28, 2018</t>
  </si>
  <si>
    <t>WESTHAMPTON YACHT SQUADRON</t>
  </si>
  <si>
    <t>2018 SUMMER RACING PARTICIPANTS</t>
  </si>
  <si>
    <t>FLYING SCOTS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</si>
</sst>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m/d/yy;@"/>
  </numFmts>
  <fonts count="2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F0000"/>
      <name val="Calibri (Body)"/>
    </font>
    <font>
      <b/>
      <sz val="18"/>
      <color theme="1"/>
      <name val="Calibri (Body)"/>
    </font>
    <font>
      <sz val="18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FF0000"/>
      <name val="Calibri (Body)_x0000_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8"/>
      <color theme="1"/>
      <name val="Calibri (Body)_x0000_"/>
    </font>
    <font>
      <b/>
      <sz val="18"/>
      <color rgb="FFFF0000"/>
      <name val="Calibri (Body)_x0000_"/>
    </font>
    <font>
      <sz val="18"/>
      <color rgb="FF002060"/>
      <name val="Calibri (Body)_x0000_"/>
    </font>
    <font>
      <b/>
      <sz val="12"/>
      <color theme="1"/>
      <name val="Calibri"/>
      <family val="2"/>
      <scheme val="minor"/>
    </font>
    <font>
      <sz val="18"/>
      <color theme="8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BFCC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36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164" fontId="10" fillId="2" borderId="39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0" fillId="0" borderId="37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6" fillId="0" borderId="0" xfId="0" quotePrefix="1" applyFont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0" fillId="2" borderId="37" xfId="0" quotePrefix="1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2" borderId="36" xfId="0" quotePrefix="1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7" borderId="29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" fontId="6" fillId="2" borderId="3" xfId="0" quotePrefix="1" applyNumberFormat="1" applyFont="1" applyFill="1" applyBorder="1" applyAlignment="1">
      <alignment horizontal="center" vertical="center" wrapText="1"/>
    </xf>
    <xf numFmtId="16" fontId="6" fillId="2" borderId="4" xfId="0" quotePrefix="1" applyNumberFormat="1" applyFont="1" applyFill="1" applyBorder="1" applyAlignment="1">
      <alignment horizontal="center" vertical="center" wrapText="1"/>
    </xf>
    <xf numFmtId="16" fontId="6" fillId="2" borderId="5" xfId="0" quotePrefix="1" applyNumberFormat="1" applyFont="1" applyFill="1" applyBorder="1" applyAlignment="1">
      <alignment horizontal="center" vertical="center" wrapText="1"/>
    </xf>
    <xf numFmtId="16" fontId="6" fillId="0" borderId="3" xfId="0" quotePrefix="1" applyNumberFormat="1" applyFont="1" applyFill="1" applyBorder="1" applyAlignment="1">
      <alignment horizontal="center" vertical="center" wrapText="1"/>
    </xf>
    <xf numFmtId="16" fontId="6" fillId="0" borderId="4" xfId="0" quotePrefix="1" applyNumberFormat="1" applyFont="1" applyFill="1" applyBorder="1" applyAlignment="1">
      <alignment horizontal="center" vertical="center" wrapText="1"/>
    </xf>
    <xf numFmtId="16" fontId="6" fillId="0" borderId="5" xfId="0" quotePrefix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6" fillId="2" borderId="7" xfId="0" quotePrefix="1" applyNumberFormat="1" applyFont="1" applyFill="1" applyBorder="1" applyAlignment="1">
      <alignment horizontal="center" vertical="center" wrapText="1"/>
    </xf>
    <xf numFmtId="16" fontId="6" fillId="2" borderId="8" xfId="0" quotePrefix="1" applyNumberFormat="1" applyFont="1" applyFill="1" applyBorder="1" applyAlignment="1">
      <alignment horizontal="center" vertical="center" wrapText="1"/>
    </xf>
    <xf numFmtId="16" fontId="6" fillId="2" borderId="9" xfId="0" quotePrefix="1" applyNumberFormat="1" applyFont="1" applyFill="1" applyBorder="1" applyAlignment="1">
      <alignment horizontal="center" vertical="center" wrapText="1"/>
    </xf>
    <xf numFmtId="16" fontId="6" fillId="2" borderId="10" xfId="0" quotePrefix="1" applyNumberFormat="1" applyFont="1" applyFill="1" applyBorder="1" applyAlignment="1">
      <alignment horizontal="center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16" fontId="6" fillId="2" borderId="11" xfId="0" quotePrefix="1" applyNumberFormat="1" applyFont="1" applyFill="1" applyBorder="1" applyAlignment="1">
      <alignment horizontal="center" vertical="center" wrapText="1"/>
    </xf>
    <xf numFmtId="16" fontId="6" fillId="0" borderId="7" xfId="0" quotePrefix="1" applyNumberFormat="1" applyFont="1" applyFill="1" applyBorder="1" applyAlignment="1">
      <alignment horizontal="center" vertical="center" wrapText="1"/>
    </xf>
    <xf numFmtId="16" fontId="6" fillId="0" borderId="8" xfId="0" quotePrefix="1" applyNumberFormat="1" applyFont="1" applyFill="1" applyBorder="1" applyAlignment="1">
      <alignment horizontal="center" vertical="center" wrapText="1"/>
    </xf>
    <xf numFmtId="16" fontId="6" fillId="0" borderId="9" xfId="0" quotePrefix="1" applyNumberFormat="1" applyFont="1" applyFill="1" applyBorder="1" applyAlignment="1">
      <alignment horizontal="center" vertical="center" wrapText="1"/>
    </xf>
    <xf numFmtId="16" fontId="6" fillId="0" borderId="10" xfId="0" quotePrefix="1" applyNumberFormat="1" applyFont="1" applyFill="1" applyBorder="1" applyAlignment="1">
      <alignment horizontal="center" vertical="center" wrapText="1"/>
    </xf>
    <xf numFmtId="16" fontId="6" fillId="0" borderId="1" xfId="0" quotePrefix="1" applyNumberFormat="1" applyFont="1" applyFill="1" applyBorder="1" applyAlignment="1">
      <alignment horizontal="center" vertical="center" wrapText="1"/>
    </xf>
    <xf numFmtId="16" fontId="6" fillId="0" borderId="11" xfId="0" quotePrefix="1" applyNumberFormat="1" applyFont="1" applyFill="1" applyBorder="1" applyAlignment="1">
      <alignment horizontal="center" vertical="center" wrapText="1"/>
    </xf>
    <xf numFmtId="16" fontId="6" fillId="2" borderId="15" xfId="0" quotePrefix="1" applyNumberFormat="1" applyFont="1" applyFill="1" applyBorder="1" applyAlignment="1">
      <alignment horizontal="center" vertical="center" wrapText="1"/>
    </xf>
    <xf numFmtId="16" fontId="6" fillId="2" borderId="16" xfId="0" quotePrefix="1" applyNumberFormat="1" applyFont="1" applyFill="1" applyBorder="1" applyAlignment="1">
      <alignment horizontal="center" vertical="center" wrapText="1"/>
    </xf>
    <xf numFmtId="16" fontId="6" fillId="2" borderId="17" xfId="0" quotePrefix="1" applyNumberFormat="1" applyFont="1" applyFill="1" applyBorder="1" applyAlignment="1">
      <alignment horizontal="center" vertical="center" wrapText="1"/>
    </xf>
    <xf numFmtId="16" fontId="6" fillId="0" borderId="15" xfId="0" quotePrefix="1" applyNumberFormat="1" applyFont="1" applyFill="1" applyBorder="1" applyAlignment="1">
      <alignment horizontal="center" vertical="center" wrapText="1"/>
    </xf>
    <xf numFmtId="16" fontId="6" fillId="0" borderId="16" xfId="0" quotePrefix="1" applyNumberFormat="1" applyFont="1" applyFill="1" applyBorder="1" applyAlignment="1">
      <alignment horizontal="center" vertical="center" wrapText="1"/>
    </xf>
    <xf numFmtId="16" fontId="6" fillId="0" borderId="17" xfId="0" quotePrefix="1" applyNumberFormat="1" applyFont="1" applyFill="1" applyBorder="1" applyAlignment="1">
      <alignment horizontal="center" vertical="center" wrapText="1"/>
    </xf>
    <xf numFmtId="16" fontId="6" fillId="2" borderId="15" xfId="0" quotePrefix="1" applyNumberFormat="1" applyFont="1" applyFill="1" applyBorder="1" applyAlignment="1">
      <alignment horizontal="center" vertical="center"/>
    </xf>
    <xf numFmtId="16" fontId="6" fillId="2" borderId="16" xfId="0" quotePrefix="1" applyNumberFormat="1" applyFont="1" applyFill="1" applyBorder="1" applyAlignment="1">
      <alignment horizontal="center" vertical="center"/>
    </xf>
    <xf numFmtId="16" fontId="6" fillId="2" borderId="17" xfId="0" quotePrefix="1" applyNumberFormat="1" applyFont="1" applyFill="1" applyBorder="1" applyAlignment="1">
      <alignment horizontal="center" vertical="center"/>
    </xf>
    <xf numFmtId="16" fontId="6" fillId="2" borderId="12" xfId="0" quotePrefix="1" applyNumberFormat="1" applyFont="1" applyFill="1" applyBorder="1" applyAlignment="1">
      <alignment horizontal="center" vertical="center" wrapText="1"/>
    </xf>
    <xf numFmtId="16" fontId="6" fillId="2" borderId="13" xfId="0" quotePrefix="1" applyNumberFormat="1" applyFont="1" applyFill="1" applyBorder="1" applyAlignment="1">
      <alignment horizontal="center" vertical="center" wrapText="1"/>
    </xf>
    <xf numFmtId="16" fontId="6" fillId="2" borderId="14" xfId="0" quotePrefix="1" applyNumberFormat="1" applyFont="1" applyFill="1" applyBorder="1" applyAlignment="1">
      <alignment horizontal="center" vertical="center" wrapText="1"/>
    </xf>
    <xf numFmtId="16" fontId="6" fillId="0" borderId="12" xfId="0" quotePrefix="1" applyNumberFormat="1" applyFont="1" applyFill="1" applyBorder="1" applyAlignment="1">
      <alignment horizontal="center" vertical="center" wrapText="1"/>
    </xf>
    <xf numFmtId="16" fontId="6" fillId="0" borderId="13" xfId="0" quotePrefix="1" applyNumberFormat="1" applyFont="1" applyFill="1" applyBorder="1" applyAlignment="1">
      <alignment horizontal="center" vertical="center" wrapText="1"/>
    </xf>
    <xf numFmtId="16" fontId="6" fillId="0" borderId="14" xfId="0" quotePrefix="1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 indent="1"/>
    </xf>
    <xf numFmtId="0" fontId="13" fillId="3" borderId="36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 indent="1"/>
    </xf>
    <xf numFmtId="0" fontId="14" fillId="0" borderId="45" xfId="0" applyFont="1" applyBorder="1" applyAlignment="1">
      <alignment horizontal="left" vertical="center" wrapText="1" indent="1"/>
    </xf>
    <xf numFmtId="0" fontId="14" fillId="0" borderId="39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3"/>
    </xf>
    <xf numFmtId="0" fontId="10" fillId="0" borderId="45" xfId="0" applyFont="1" applyBorder="1" applyAlignment="1">
      <alignment horizontal="left" vertical="center" wrapText="1" indent="3"/>
    </xf>
    <xf numFmtId="0" fontId="10" fillId="0" borderId="39" xfId="0" applyFont="1" applyBorder="1" applyAlignment="1">
      <alignment horizontal="left" vertical="center" wrapText="1" indent="3"/>
    </xf>
    <xf numFmtId="0" fontId="10" fillId="2" borderId="39" xfId="0" quotePrefix="1" applyFont="1" applyFill="1" applyBorder="1" applyAlignment="1">
      <alignment horizontal="center" vertical="center" wrapText="1"/>
    </xf>
    <xf numFmtId="0" fontId="24" fillId="7" borderId="4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3" fillId="0" borderId="36" xfId="0" quotePrefix="1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0" borderId="39" xfId="0" quotePrefix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3" fillId="0" borderId="37" xfId="0" quotePrefix="1" applyFont="1" applyFill="1" applyBorder="1" applyAlignment="1">
      <alignment horizontal="center" vertical="center" wrapText="1"/>
    </xf>
    <xf numFmtId="0" fontId="17" fillId="0" borderId="36" xfId="0" quotePrefix="1" applyFont="1" applyFill="1" applyBorder="1" applyAlignment="1">
      <alignment horizontal="center" vertical="center" wrapText="1"/>
    </xf>
    <xf numFmtId="0" fontId="17" fillId="0" borderId="39" xfId="0" quotePrefix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13" fillId="0" borderId="53" xfId="0" quotePrefix="1" applyFont="1" applyFill="1" applyBorder="1" applyAlignment="1">
      <alignment horizontal="center" vertical="center" wrapText="1"/>
    </xf>
    <xf numFmtId="0" fontId="17" fillId="0" borderId="67" xfId="0" quotePrefix="1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 wrapText="1"/>
    </xf>
    <xf numFmtId="0" fontId="13" fillId="0" borderId="67" xfId="0" quotePrefix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right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2" borderId="68" xfId="0" applyFont="1" applyFill="1" applyBorder="1" applyAlignment="1">
      <alignment horizontal="center" vertical="center"/>
    </xf>
    <xf numFmtId="0" fontId="13" fillId="0" borderId="53" xfId="0" quotePrefix="1" applyFont="1" applyFill="1" applyBorder="1" applyAlignment="1">
      <alignment horizontal="center" vertical="center"/>
    </xf>
    <xf numFmtId="0" fontId="13" fillId="0" borderId="67" xfId="0" quotePrefix="1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4" fillId="7" borderId="6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 wrapText="1"/>
    </xf>
    <xf numFmtId="165" fontId="2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127976</xdr:colOff>
      <xdr:row>2</xdr:row>
      <xdr:rowOff>342899</xdr:rowOff>
    </xdr:from>
    <xdr:to>
      <xdr:col>5</xdr:col>
      <xdr:colOff>195383</xdr:colOff>
      <xdr:row>8</xdr:row>
      <xdr:rowOff>97692</xdr:rowOff>
    </xdr:to>
    <xdr:pic>
      <xdr:nvPicPr>
        <xdr:cNvPr id="2" name="Picture 1" descr="yachtsquadron-header-logo">
          <a:extLst>
            <a:ext uri="{FF2B5EF4-FFF2-40B4-BE49-F238E27FC236}">
              <a16:creationId xmlns:a16="http://schemas.microsoft.com/office/drawing/2014/main" id="{AA52C848-2AFF-D443-8B44-919ED0C426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876" y="901699"/>
          <a:ext cx="2580054" cy="1930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764929</xdr:colOff>
      <xdr:row>2</xdr:row>
      <xdr:rowOff>416169</xdr:rowOff>
    </xdr:from>
    <xdr:to>
      <xdr:col>3</xdr:col>
      <xdr:colOff>1504461</xdr:colOff>
      <xdr:row>7</xdr:row>
      <xdr:rowOff>234461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042135-C1D9-0C42-8F9F-DB5CADF36EC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929" y="974969"/>
          <a:ext cx="2622062" cy="166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D084-78CF-654C-8641-575465A336D3}">
  <sheetPr>
    <pageSetUpPr fitToPage="1"/>
  </sheetPr>
  <dimension ref="A1:AM55"/>
  <sheetViews>
    <sheetView tabSelected="1" zoomScale="65" zoomScaleNormal="50" workbookViewId="0">
      <pane xSplit="7" ySplit="14" topLeftCell="H15" activePane="bottomRight" state="frozen"/>
      <selection pane="topRight" activeCell="F1" sqref="F1"/>
      <selection pane="bottomLeft" activeCell="A12" sqref="A12"/>
      <selection pane="bottomRight" activeCell="G5" sqref="G5"/>
    </sheetView>
  </sheetViews>
  <sheetFormatPr baseColWidth="10" defaultRowHeight="21" outlineLevelCol="1"/>
  <cols>
    <col min="1" max="1" width="10.5" style="3" customWidth="1"/>
    <col min="2" max="2" width="14.1640625" style="3" customWidth="1"/>
    <col min="3" max="3" width="14.1640625" style="3" hidden="1" customWidth="1" outlineLevel="1"/>
    <col min="4" max="4" width="29" style="3" customWidth="1" collapsed="1"/>
    <col min="5" max="5" width="33.1640625" style="3" customWidth="1"/>
    <col min="6" max="6" width="36.6640625" style="3" customWidth="1"/>
    <col min="7" max="7" width="28" style="3" customWidth="1"/>
    <col min="8" max="11" width="8.83203125" style="3" customWidth="1"/>
    <col min="12" max="12" width="8.33203125" style="96" customWidth="1"/>
    <col min="13" max="16" width="8.83203125" style="3" customWidth="1"/>
    <col min="17" max="17" width="8.33203125" style="96" customWidth="1"/>
    <col min="18" max="21" width="8.83203125" style="3" customWidth="1"/>
    <col min="22" max="22" width="8.33203125" style="96" customWidth="1"/>
    <col min="23" max="27" width="8.83203125" style="3" customWidth="1"/>
    <col min="28" max="28" width="8.33203125" style="96" customWidth="1"/>
    <col min="29" max="33" width="8.83203125" style="3" customWidth="1"/>
    <col min="34" max="34" width="8.83203125" style="96" customWidth="1"/>
    <col min="35" max="35" width="2" style="1" customWidth="1"/>
    <col min="36" max="36" width="11.33203125" style="3" customWidth="1"/>
    <col min="37" max="37" width="12.33203125" style="97" customWidth="1"/>
    <col min="38" max="38" width="12.33203125" style="3" customWidth="1"/>
    <col min="39" max="39" width="11.1640625" style="96" customWidth="1"/>
    <col min="40" max="16384" width="10.83203125" style="3"/>
  </cols>
  <sheetData>
    <row r="1" spans="1:39" ht="1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3"/>
      <c r="AC1" s="2"/>
      <c r="AD1" s="2"/>
      <c r="AE1" s="2"/>
      <c r="AF1" s="2"/>
      <c r="AG1" s="2"/>
      <c r="AH1" s="153"/>
      <c r="AI1" s="2"/>
      <c r="AJ1" s="2"/>
      <c r="AK1" s="2"/>
      <c r="AL1" s="2"/>
      <c r="AM1" s="2"/>
    </row>
    <row r="2" spans="1:39" s="5" customFormat="1" ht="28" customHeight="1">
      <c r="A2" s="4"/>
      <c r="B2" s="4"/>
      <c r="C2" s="4"/>
      <c r="D2" s="4"/>
      <c r="E2" s="159" t="s">
        <v>0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4"/>
      <c r="AJ2" s="4"/>
      <c r="AK2" s="4"/>
      <c r="AL2" s="4"/>
      <c r="AM2" s="4"/>
    </row>
    <row r="3" spans="1:39" s="5" customFormat="1" ht="40" customHeight="1">
      <c r="A3" s="4"/>
      <c r="B3" s="4"/>
      <c r="C3" s="4"/>
      <c r="D3" s="4"/>
      <c r="E3" s="160" t="s">
        <v>257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4"/>
      <c r="AJ3" s="4"/>
      <c r="AK3" s="4"/>
      <c r="AL3" s="4"/>
      <c r="AM3" s="4"/>
    </row>
    <row r="4" spans="1:39" s="5" customFormat="1" ht="12" customHeight="1" thickBot="1">
      <c r="A4" s="4"/>
      <c r="B4" s="4"/>
      <c r="C4" s="4"/>
      <c r="D4" s="4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4"/>
      <c r="AJ4" s="4"/>
      <c r="AK4" s="4"/>
      <c r="AL4" s="4"/>
      <c r="AM4" s="4"/>
    </row>
    <row r="5" spans="1:39" s="8" customFormat="1" ht="22" customHeight="1">
      <c r="A5" s="6"/>
      <c r="B5" s="6"/>
      <c r="C5" s="6"/>
      <c r="D5" s="6"/>
      <c r="E5" s="6"/>
      <c r="F5" s="6"/>
      <c r="G5" s="7"/>
      <c r="H5" s="161" t="s">
        <v>1</v>
      </c>
      <c r="I5" s="162"/>
      <c r="J5" s="162"/>
      <c r="K5" s="162"/>
      <c r="L5" s="163"/>
      <c r="M5" s="164" t="s">
        <v>2</v>
      </c>
      <c r="N5" s="165"/>
      <c r="O5" s="165"/>
      <c r="P5" s="165"/>
      <c r="Q5" s="166"/>
      <c r="R5" s="161" t="s">
        <v>3</v>
      </c>
      <c r="S5" s="162"/>
      <c r="T5" s="162"/>
      <c r="U5" s="162"/>
      <c r="V5" s="162"/>
      <c r="W5" s="164" t="s">
        <v>4</v>
      </c>
      <c r="X5" s="165"/>
      <c r="Y5" s="165"/>
      <c r="Z5" s="165"/>
      <c r="AA5" s="165"/>
      <c r="AB5" s="166"/>
      <c r="AC5" s="161" t="s">
        <v>5</v>
      </c>
      <c r="AD5" s="162"/>
      <c r="AE5" s="162"/>
      <c r="AF5" s="162"/>
      <c r="AG5" s="162"/>
      <c r="AH5" s="163"/>
      <c r="AI5" s="6"/>
      <c r="AJ5" s="262" t="s">
        <v>230</v>
      </c>
      <c r="AK5" s="263"/>
      <c r="AL5" s="263"/>
      <c r="AM5" s="264"/>
    </row>
    <row r="6" spans="1:39" s="8" customFormat="1" ht="22" customHeight="1">
      <c r="D6" s="6"/>
      <c r="H6" s="168" t="s">
        <v>6</v>
      </c>
      <c r="I6" s="169"/>
      <c r="J6" s="169"/>
      <c r="K6" s="169"/>
      <c r="L6" s="170"/>
      <c r="M6" s="174" t="s">
        <v>7</v>
      </c>
      <c r="N6" s="175"/>
      <c r="O6" s="175"/>
      <c r="P6" s="175"/>
      <c r="Q6" s="176"/>
      <c r="R6" s="168" t="s">
        <v>8</v>
      </c>
      <c r="S6" s="169"/>
      <c r="T6" s="169"/>
      <c r="U6" s="169"/>
      <c r="V6" s="169"/>
      <c r="W6" s="174" t="s">
        <v>9</v>
      </c>
      <c r="X6" s="175"/>
      <c r="Y6" s="175"/>
      <c r="Z6" s="175"/>
      <c r="AA6" s="175"/>
      <c r="AB6" s="176"/>
      <c r="AC6" s="168" t="s">
        <v>10</v>
      </c>
      <c r="AD6" s="169"/>
      <c r="AE6" s="169"/>
      <c r="AF6" s="169"/>
      <c r="AG6" s="169"/>
      <c r="AH6" s="170"/>
      <c r="AI6" s="6"/>
      <c r="AJ6" s="167"/>
      <c r="AK6" s="265"/>
      <c r="AL6" s="265"/>
      <c r="AM6" s="266"/>
    </row>
    <row r="7" spans="1:39" s="8" customFormat="1" ht="49" customHeight="1" thickBot="1">
      <c r="H7" s="171"/>
      <c r="I7" s="172"/>
      <c r="J7" s="172"/>
      <c r="K7" s="172"/>
      <c r="L7" s="173"/>
      <c r="M7" s="177"/>
      <c r="N7" s="178"/>
      <c r="O7" s="178"/>
      <c r="P7" s="178"/>
      <c r="Q7" s="179"/>
      <c r="R7" s="171"/>
      <c r="S7" s="172"/>
      <c r="T7" s="172"/>
      <c r="U7" s="172"/>
      <c r="V7" s="172"/>
      <c r="W7" s="177"/>
      <c r="X7" s="178"/>
      <c r="Y7" s="178"/>
      <c r="Z7" s="178"/>
      <c r="AA7" s="178"/>
      <c r="AB7" s="179"/>
      <c r="AC7" s="171"/>
      <c r="AD7" s="172"/>
      <c r="AE7" s="172"/>
      <c r="AF7" s="172"/>
      <c r="AG7" s="172"/>
      <c r="AH7" s="173"/>
      <c r="AI7" s="6"/>
      <c r="AJ7" s="167"/>
      <c r="AK7" s="265"/>
      <c r="AL7" s="265"/>
      <c r="AM7" s="266"/>
    </row>
    <row r="8" spans="1:39" s="8" customFormat="1" ht="26" customHeight="1" thickBot="1">
      <c r="G8" s="9" t="s">
        <v>11</v>
      </c>
      <c r="H8" s="189" t="s">
        <v>12</v>
      </c>
      <c r="I8" s="190"/>
      <c r="J8" s="190"/>
      <c r="K8" s="190"/>
      <c r="L8" s="191"/>
      <c r="M8" s="192" t="s">
        <v>142</v>
      </c>
      <c r="N8" s="193"/>
      <c r="O8" s="193"/>
      <c r="P8" s="193"/>
      <c r="Q8" s="194"/>
      <c r="R8" s="189" t="s">
        <v>158</v>
      </c>
      <c r="S8" s="190"/>
      <c r="T8" s="190"/>
      <c r="U8" s="190"/>
      <c r="V8" s="190"/>
      <c r="W8" s="192" t="s">
        <v>159</v>
      </c>
      <c r="X8" s="193"/>
      <c r="Y8" s="193"/>
      <c r="Z8" s="193"/>
      <c r="AA8" s="193"/>
      <c r="AB8" s="194"/>
      <c r="AC8" s="189" t="s">
        <v>159</v>
      </c>
      <c r="AD8" s="190"/>
      <c r="AE8" s="190"/>
      <c r="AF8" s="190"/>
      <c r="AG8" s="190"/>
      <c r="AH8" s="191"/>
      <c r="AI8" s="6"/>
      <c r="AJ8" s="167"/>
      <c r="AK8" s="265"/>
      <c r="AL8" s="265"/>
      <c r="AM8" s="266"/>
    </row>
    <row r="9" spans="1:39" s="8" customFormat="1" ht="26" customHeight="1" thickBot="1">
      <c r="G9" s="9" t="s">
        <v>202</v>
      </c>
      <c r="H9" s="180" t="s">
        <v>13</v>
      </c>
      <c r="I9" s="181"/>
      <c r="J9" s="181"/>
      <c r="K9" s="181"/>
      <c r="L9" s="182"/>
      <c r="M9" s="183" t="s">
        <v>13</v>
      </c>
      <c r="N9" s="184"/>
      <c r="O9" s="184"/>
      <c r="P9" s="184"/>
      <c r="Q9" s="185"/>
      <c r="R9" s="186" t="s">
        <v>159</v>
      </c>
      <c r="S9" s="187"/>
      <c r="T9" s="187"/>
      <c r="U9" s="187"/>
      <c r="V9" s="188"/>
      <c r="W9" s="183" t="s">
        <v>201</v>
      </c>
      <c r="X9" s="184"/>
      <c r="Y9" s="184"/>
      <c r="Z9" s="184"/>
      <c r="AA9" s="184"/>
      <c r="AB9" s="185"/>
      <c r="AC9" s="180" t="s">
        <v>201</v>
      </c>
      <c r="AD9" s="181"/>
      <c r="AE9" s="181"/>
      <c r="AF9" s="181"/>
      <c r="AG9" s="181"/>
      <c r="AH9" s="182"/>
      <c r="AI9" s="6"/>
      <c r="AJ9" s="267"/>
      <c r="AK9" s="268"/>
      <c r="AL9" s="268"/>
      <c r="AM9" s="269"/>
    </row>
    <row r="10" spans="1:39" s="8" customFormat="1" ht="36" customHeight="1">
      <c r="E10" s="10"/>
      <c r="F10" s="10"/>
      <c r="G10" s="9" t="s">
        <v>185</v>
      </c>
      <c r="H10" s="11">
        <v>1</v>
      </c>
      <c r="I10" s="12">
        <v>2</v>
      </c>
      <c r="J10" s="13">
        <v>3</v>
      </c>
      <c r="K10" s="201" t="s">
        <v>14</v>
      </c>
      <c r="L10" s="198" t="s">
        <v>15</v>
      </c>
      <c r="M10" s="14">
        <v>4</v>
      </c>
      <c r="N10" s="15">
        <v>5</v>
      </c>
      <c r="O10" s="16">
        <v>6</v>
      </c>
      <c r="P10" s="201" t="s">
        <v>14</v>
      </c>
      <c r="Q10" s="198" t="s">
        <v>15</v>
      </c>
      <c r="R10" s="11">
        <v>7</v>
      </c>
      <c r="S10" s="12">
        <v>8</v>
      </c>
      <c r="T10" s="12" t="s">
        <v>81</v>
      </c>
      <c r="U10" s="201" t="s">
        <v>14</v>
      </c>
      <c r="V10" s="198" t="s">
        <v>15</v>
      </c>
      <c r="W10" s="17">
        <v>9</v>
      </c>
      <c r="X10" s="15">
        <v>10</v>
      </c>
      <c r="Y10" s="16">
        <v>11</v>
      </c>
      <c r="Z10" s="16">
        <v>12</v>
      </c>
      <c r="AA10" s="195" t="s">
        <v>14</v>
      </c>
      <c r="AB10" s="198" t="s">
        <v>15</v>
      </c>
      <c r="AC10" s="18">
        <v>13</v>
      </c>
      <c r="AD10" s="12">
        <v>14</v>
      </c>
      <c r="AE10" s="12">
        <v>15</v>
      </c>
      <c r="AF10" s="13">
        <v>16</v>
      </c>
      <c r="AG10" s="201" t="s">
        <v>14</v>
      </c>
      <c r="AH10" s="204" t="s">
        <v>15</v>
      </c>
      <c r="AI10" s="6"/>
      <c r="AJ10" s="213" t="s">
        <v>16</v>
      </c>
      <c r="AK10" s="216" t="s">
        <v>17</v>
      </c>
      <c r="AL10" s="207" t="s">
        <v>18</v>
      </c>
      <c r="AM10" s="210" t="s">
        <v>19</v>
      </c>
    </row>
    <row r="11" spans="1:39" s="8" customFormat="1" ht="36" customHeight="1">
      <c r="E11" s="10"/>
      <c r="F11" s="10"/>
      <c r="G11" s="9" t="s">
        <v>186</v>
      </c>
      <c r="H11" s="137">
        <v>1</v>
      </c>
      <c r="I11" s="138">
        <v>2</v>
      </c>
      <c r="J11" s="139">
        <v>3</v>
      </c>
      <c r="K11" s="202"/>
      <c r="L11" s="199"/>
      <c r="M11" s="140">
        <v>4</v>
      </c>
      <c r="N11" s="141">
        <v>5</v>
      </c>
      <c r="O11" s="142">
        <v>6</v>
      </c>
      <c r="P11" s="202"/>
      <c r="Q11" s="199"/>
      <c r="R11" s="137">
        <v>7</v>
      </c>
      <c r="S11" s="138" t="s">
        <v>81</v>
      </c>
      <c r="T11" s="138" t="s">
        <v>81</v>
      </c>
      <c r="U11" s="202"/>
      <c r="V11" s="199"/>
      <c r="W11" s="143">
        <v>8</v>
      </c>
      <c r="X11" s="141">
        <v>9</v>
      </c>
      <c r="Y11" s="142">
        <v>10</v>
      </c>
      <c r="Z11" s="142">
        <v>11</v>
      </c>
      <c r="AA11" s="196"/>
      <c r="AB11" s="199"/>
      <c r="AC11" s="144">
        <v>12</v>
      </c>
      <c r="AD11" s="138">
        <v>13</v>
      </c>
      <c r="AE11" s="139">
        <v>14</v>
      </c>
      <c r="AF11" s="139">
        <v>15</v>
      </c>
      <c r="AG11" s="202"/>
      <c r="AH11" s="205"/>
      <c r="AI11" s="6"/>
      <c r="AJ11" s="214"/>
      <c r="AK11" s="217"/>
      <c r="AL11" s="208"/>
      <c r="AM11" s="211"/>
    </row>
    <row r="12" spans="1:39" s="8" customFormat="1" ht="38" customHeight="1" thickBot="1">
      <c r="G12" s="9" t="s">
        <v>20</v>
      </c>
      <c r="H12" s="19">
        <v>1</v>
      </c>
      <c r="I12" s="20">
        <v>2</v>
      </c>
      <c r="J12" s="21">
        <v>3</v>
      </c>
      <c r="K12" s="203"/>
      <c r="L12" s="200"/>
      <c r="M12" s="22">
        <v>1</v>
      </c>
      <c r="N12" s="23">
        <v>2</v>
      </c>
      <c r="O12" s="24">
        <v>3</v>
      </c>
      <c r="P12" s="203"/>
      <c r="Q12" s="200"/>
      <c r="R12" s="19">
        <v>1</v>
      </c>
      <c r="S12" s="20">
        <v>2</v>
      </c>
      <c r="T12" s="20" t="s">
        <v>81</v>
      </c>
      <c r="U12" s="203"/>
      <c r="V12" s="200"/>
      <c r="W12" s="25">
        <v>1</v>
      </c>
      <c r="X12" s="23">
        <v>2</v>
      </c>
      <c r="Y12" s="24">
        <v>3</v>
      </c>
      <c r="Z12" s="24">
        <v>4</v>
      </c>
      <c r="AA12" s="197"/>
      <c r="AB12" s="200"/>
      <c r="AC12" s="26">
        <v>1</v>
      </c>
      <c r="AD12" s="20">
        <v>2</v>
      </c>
      <c r="AE12" s="21">
        <v>3</v>
      </c>
      <c r="AF12" s="21">
        <v>4</v>
      </c>
      <c r="AG12" s="203"/>
      <c r="AH12" s="206"/>
      <c r="AI12" s="6"/>
      <c r="AJ12" s="215"/>
      <c r="AK12" s="218"/>
      <c r="AL12" s="209"/>
      <c r="AM12" s="212"/>
    </row>
    <row r="13" spans="1:39" s="34" customFormat="1" ht="48" customHeight="1" thickBot="1">
      <c r="A13" s="27" t="s">
        <v>21</v>
      </c>
      <c r="B13" s="27" t="s">
        <v>22</v>
      </c>
      <c r="C13" s="27" t="s">
        <v>191</v>
      </c>
      <c r="D13" s="27" t="s">
        <v>23</v>
      </c>
      <c r="E13" s="27" t="s">
        <v>24</v>
      </c>
      <c r="F13" s="27" t="s">
        <v>25</v>
      </c>
      <c r="G13" s="27" t="s">
        <v>26</v>
      </c>
      <c r="H13" s="28"/>
      <c r="I13" s="28"/>
      <c r="J13" s="28"/>
      <c r="K13" s="29"/>
      <c r="L13" s="29"/>
      <c r="M13" s="28"/>
      <c r="N13" s="28"/>
      <c r="O13" s="28"/>
      <c r="P13" s="29"/>
      <c r="Q13" s="29"/>
      <c r="R13" s="28"/>
      <c r="S13" s="28"/>
      <c r="T13" s="28"/>
      <c r="U13" s="29"/>
      <c r="V13" s="29"/>
      <c r="W13" s="28"/>
      <c r="X13" s="28"/>
      <c r="Y13" s="28"/>
      <c r="Z13" s="28"/>
      <c r="AA13" s="29"/>
      <c r="AB13" s="29"/>
      <c r="AC13" s="28"/>
      <c r="AD13" s="28"/>
      <c r="AE13" s="28"/>
      <c r="AF13" s="28"/>
      <c r="AG13" s="29"/>
      <c r="AH13" s="29"/>
      <c r="AI13" s="30"/>
      <c r="AJ13" s="31"/>
      <c r="AK13" s="32"/>
      <c r="AL13" s="31"/>
      <c r="AM13" s="33"/>
    </row>
    <row r="14" spans="1:39" s="8" customFormat="1" ht="48" customHeight="1" thickBot="1">
      <c r="A14" s="292"/>
      <c r="B14" s="293" t="s">
        <v>27</v>
      </c>
      <c r="C14" s="293"/>
      <c r="D14" s="294"/>
      <c r="E14" s="294"/>
      <c r="F14" s="294"/>
      <c r="G14" s="295" t="s">
        <v>28</v>
      </c>
      <c r="H14" s="296">
        <v>8</v>
      </c>
      <c r="I14" s="297">
        <v>8</v>
      </c>
      <c r="J14" s="298">
        <v>8</v>
      </c>
      <c r="K14" s="299"/>
      <c r="L14" s="300"/>
      <c r="M14" s="296">
        <v>9</v>
      </c>
      <c r="N14" s="297">
        <v>9</v>
      </c>
      <c r="O14" s="301">
        <v>9</v>
      </c>
      <c r="P14" s="299"/>
      <c r="Q14" s="300"/>
      <c r="R14" s="296">
        <v>7</v>
      </c>
      <c r="S14" s="297">
        <v>7</v>
      </c>
      <c r="T14" s="301" t="s">
        <v>81</v>
      </c>
      <c r="U14" s="299"/>
      <c r="V14" s="300"/>
      <c r="W14" s="296">
        <v>10</v>
      </c>
      <c r="X14" s="297">
        <v>10</v>
      </c>
      <c r="Y14" s="301">
        <v>10</v>
      </c>
      <c r="Z14" s="301">
        <v>10</v>
      </c>
      <c r="AA14" s="299"/>
      <c r="AB14" s="300"/>
      <c r="AC14" s="296">
        <v>8</v>
      </c>
      <c r="AD14" s="297">
        <v>8</v>
      </c>
      <c r="AE14" s="301">
        <v>8</v>
      </c>
      <c r="AF14" s="301">
        <v>8</v>
      </c>
      <c r="AG14" s="299"/>
      <c r="AH14" s="300"/>
      <c r="AI14" s="6"/>
      <c r="AJ14" s="274" t="s">
        <v>231</v>
      </c>
      <c r="AK14" s="275"/>
      <c r="AL14" s="275"/>
      <c r="AM14" s="276"/>
    </row>
    <row r="15" spans="1:39" s="46" customFormat="1" ht="48" customHeight="1">
      <c r="A15" s="270">
        <f>A14+1</f>
        <v>1</v>
      </c>
      <c r="B15" s="278">
        <v>5650</v>
      </c>
      <c r="C15" s="278">
        <v>5650</v>
      </c>
      <c r="D15" s="279" t="s">
        <v>30</v>
      </c>
      <c r="E15" s="279" t="s">
        <v>237</v>
      </c>
      <c r="F15" s="280" t="s">
        <v>241</v>
      </c>
      <c r="G15" s="281"/>
      <c r="H15" s="282">
        <v>2</v>
      </c>
      <c r="I15" s="283">
        <v>3</v>
      </c>
      <c r="J15" s="284">
        <v>3</v>
      </c>
      <c r="K15" s="285">
        <f>SUM(H15:J15)</f>
        <v>8</v>
      </c>
      <c r="L15" s="286">
        <v>2</v>
      </c>
      <c r="M15" s="282">
        <v>2</v>
      </c>
      <c r="N15" s="287" t="s">
        <v>139</v>
      </c>
      <c r="O15" s="288" t="s">
        <v>139</v>
      </c>
      <c r="P15" s="289">
        <f>2+4+4</f>
        <v>10</v>
      </c>
      <c r="Q15" s="290">
        <v>3</v>
      </c>
      <c r="R15" s="282">
        <v>1</v>
      </c>
      <c r="S15" s="283">
        <v>2</v>
      </c>
      <c r="T15" s="284" t="s">
        <v>44</v>
      </c>
      <c r="U15" s="285">
        <f>SUM(R15:T15)</f>
        <v>3</v>
      </c>
      <c r="V15" s="290">
        <v>1</v>
      </c>
      <c r="W15" s="282">
        <v>4</v>
      </c>
      <c r="X15" s="283">
        <v>4</v>
      </c>
      <c r="Y15" s="284">
        <v>1</v>
      </c>
      <c r="Z15" s="291" t="s">
        <v>140</v>
      </c>
      <c r="AA15" s="289">
        <f>4+4+1+7</f>
        <v>16</v>
      </c>
      <c r="AB15" s="290">
        <v>3</v>
      </c>
      <c r="AC15" s="282">
        <v>1</v>
      </c>
      <c r="AD15" s="283">
        <v>1</v>
      </c>
      <c r="AE15" s="284">
        <v>4</v>
      </c>
      <c r="AF15" s="284">
        <v>2</v>
      </c>
      <c r="AG15" s="285">
        <f>SUM(AC15:AF15)</f>
        <v>8</v>
      </c>
      <c r="AH15" s="290">
        <v>2</v>
      </c>
      <c r="AI15" s="47"/>
      <c r="AJ15" s="270">
        <f>K15+P15+U15+AA15+AG15</f>
        <v>45</v>
      </c>
      <c r="AK15" s="271">
        <f>-4-4-7</f>
        <v>-15</v>
      </c>
      <c r="AL15" s="272">
        <f>AJ15+AK15</f>
        <v>30</v>
      </c>
      <c r="AM15" s="273">
        <f>AM14+1</f>
        <v>1</v>
      </c>
    </row>
    <row r="16" spans="1:39" s="46" customFormat="1" ht="48" customHeight="1">
      <c r="A16" s="35">
        <f>A15+1</f>
        <v>2</v>
      </c>
      <c r="B16" s="36">
        <v>3738</v>
      </c>
      <c r="C16" s="36">
        <v>3738</v>
      </c>
      <c r="D16" s="37" t="s">
        <v>36</v>
      </c>
      <c r="E16" s="155" t="s">
        <v>37</v>
      </c>
      <c r="F16" s="155" t="s">
        <v>240</v>
      </c>
      <c r="G16" s="39"/>
      <c r="H16" s="40">
        <v>1</v>
      </c>
      <c r="I16" s="41">
        <v>1</v>
      </c>
      <c r="J16" s="115">
        <v>5</v>
      </c>
      <c r="K16" s="119">
        <f>SUM(H16:J16)</f>
        <v>7</v>
      </c>
      <c r="L16" s="116">
        <v>1</v>
      </c>
      <c r="M16" s="40">
        <v>1</v>
      </c>
      <c r="N16" s="41">
        <v>1</v>
      </c>
      <c r="O16" s="42">
        <v>3</v>
      </c>
      <c r="P16" s="119">
        <f>SUM(M16:O16)</f>
        <v>5</v>
      </c>
      <c r="Q16" s="116">
        <v>1</v>
      </c>
      <c r="R16" s="40">
        <v>4</v>
      </c>
      <c r="S16" s="41">
        <v>1</v>
      </c>
      <c r="T16" s="42" t="s">
        <v>44</v>
      </c>
      <c r="U16" s="119">
        <f>SUM(R16:T16)</f>
        <v>5</v>
      </c>
      <c r="V16" s="116">
        <v>2</v>
      </c>
      <c r="W16" s="248" t="s">
        <v>187</v>
      </c>
      <c r="X16" s="244" t="s">
        <v>140</v>
      </c>
      <c r="Y16" s="42">
        <v>2</v>
      </c>
      <c r="Z16" s="42">
        <v>2</v>
      </c>
      <c r="AA16" s="122">
        <f>6+7+2+2</f>
        <v>17</v>
      </c>
      <c r="AB16" s="116">
        <v>5</v>
      </c>
      <c r="AC16" s="40">
        <v>5</v>
      </c>
      <c r="AD16" s="41">
        <v>4</v>
      </c>
      <c r="AE16" s="42">
        <v>5</v>
      </c>
      <c r="AF16" s="251" t="s">
        <v>187</v>
      </c>
      <c r="AG16" s="122">
        <f>5+4+5+6</f>
        <v>20</v>
      </c>
      <c r="AH16" s="116">
        <v>5</v>
      </c>
      <c r="AI16" s="44"/>
      <c r="AJ16" s="35">
        <f>K16+P16+U16+AA16+AG16</f>
        <v>54</v>
      </c>
      <c r="AK16" s="239">
        <f>-6-7-6</f>
        <v>-19</v>
      </c>
      <c r="AL16" s="125">
        <f>AJ16+AK16</f>
        <v>35</v>
      </c>
      <c r="AM16" s="127">
        <f>AM15+1</f>
        <v>2</v>
      </c>
    </row>
    <row r="17" spans="1:39" s="46" customFormat="1" ht="48" customHeight="1">
      <c r="A17" s="35">
        <f>A16+1</f>
        <v>3</v>
      </c>
      <c r="B17" s="45" t="s">
        <v>190</v>
      </c>
      <c r="C17" s="45" t="s">
        <v>192</v>
      </c>
      <c r="D17" s="38" t="s">
        <v>31</v>
      </c>
      <c r="E17" s="38" t="s">
        <v>234</v>
      </c>
      <c r="F17" s="155" t="s">
        <v>235</v>
      </c>
      <c r="G17" s="39"/>
      <c r="H17" s="40">
        <v>4</v>
      </c>
      <c r="I17" s="41">
        <v>4</v>
      </c>
      <c r="J17" s="42">
        <v>1</v>
      </c>
      <c r="K17" s="120">
        <f>SUM(H17:J17)</f>
        <v>9</v>
      </c>
      <c r="L17" s="116">
        <v>3</v>
      </c>
      <c r="M17" s="40">
        <v>4</v>
      </c>
      <c r="N17" s="41">
        <v>5</v>
      </c>
      <c r="O17" s="245" t="s">
        <v>187</v>
      </c>
      <c r="P17" s="122">
        <f>4+5+6</f>
        <v>15</v>
      </c>
      <c r="Q17" s="117">
        <v>5</v>
      </c>
      <c r="R17" s="246" t="s">
        <v>198</v>
      </c>
      <c r="S17" s="247" t="s">
        <v>199</v>
      </c>
      <c r="T17" s="42" t="s">
        <v>44</v>
      </c>
      <c r="U17" s="122">
        <f>14+14</f>
        <v>28</v>
      </c>
      <c r="V17" s="129" t="s">
        <v>44</v>
      </c>
      <c r="W17" s="40">
        <v>1</v>
      </c>
      <c r="X17" s="41">
        <v>1</v>
      </c>
      <c r="Y17" s="42">
        <v>4</v>
      </c>
      <c r="Z17" s="42">
        <v>6</v>
      </c>
      <c r="AA17" s="120">
        <f>SUM(W17:Z17)</f>
        <v>12</v>
      </c>
      <c r="AB17" s="117">
        <v>1</v>
      </c>
      <c r="AC17" s="40">
        <v>2</v>
      </c>
      <c r="AD17" s="41">
        <v>2</v>
      </c>
      <c r="AE17" s="41">
        <v>1</v>
      </c>
      <c r="AF17" s="42">
        <v>1</v>
      </c>
      <c r="AG17" s="120">
        <f>SUM(AC17:AF17)</f>
        <v>6</v>
      </c>
      <c r="AH17" s="117">
        <v>1</v>
      </c>
      <c r="AI17" s="47"/>
      <c r="AJ17" s="35">
        <f>K17+P17+U17+AA17+AG17</f>
        <v>70</v>
      </c>
      <c r="AK17" s="240">
        <f>-6-14-14</f>
        <v>-34</v>
      </c>
      <c r="AL17" s="125">
        <f>AJ17+AK17</f>
        <v>36</v>
      </c>
      <c r="AM17" s="127">
        <f>AM16+1</f>
        <v>3</v>
      </c>
    </row>
    <row r="18" spans="1:39" s="46" customFormat="1" ht="48" customHeight="1">
      <c r="A18" s="35">
        <f>A17+1</f>
        <v>4</v>
      </c>
      <c r="B18" s="36">
        <v>5032</v>
      </c>
      <c r="C18" s="36">
        <v>5032</v>
      </c>
      <c r="D18" s="37" t="s">
        <v>33</v>
      </c>
      <c r="E18" s="37" t="s">
        <v>238</v>
      </c>
      <c r="F18" s="98" t="s">
        <v>239</v>
      </c>
      <c r="G18" s="50"/>
      <c r="H18" s="40">
        <v>3</v>
      </c>
      <c r="I18" s="41">
        <v>2</v>
      </c>
      <c r="J18" s="115">
        <v>4</v>
      </c>
      <c r="K18" s="119">
        <f>SUM(H18:J18)</f>
        <v>9</v>
      </c>
      <c r="L18" s="116">
        <v>4</v>
      </c>
      <c r="M18" s="40">
        <v>3</v>
      </c>
      <c r="N18" s="41">
        <v>3</v>
      </c>
      <c r="O18" s="42">
        <v>1</v>
      </c>
      <c r="P18" s="119">
        <f>SUM(M18:O18)</f>
        <v>7</v>
      </c>
      <c r="Q18" s="116">
        <v>2</v>
      </c>
      <c r="R18" s="40" t="s">
        <v>229</v>
      </c>
      <c r="S18" s="41">
        <v>3</v>
      </c>
      <c r="T18" s="42" t="s">
        <v>44</v>
      </c>
      <c r="U18" s="122">
        <f>8+3</f>
        <v>11</v>
      </c>
      <c r="V18" s="116">
        <v>5</v>
      </c>
      <c r="W18" s="40">
        <v>5</v>
      </c>
      <c r="X18" s="136">
        <v>6</v>
      </c>
      <c r="Y18" s="42">
        <v>5</v>
      </c>
      <c r="Z18" s="42">
        <v>4</v>
      </c>
      <c r="AA18" s="120">
        <f>SUM(W18:Z18)</f>
        <v>20</v>
      </c>
      <c r="AB18" s="116">
        <v>7</v>
      </c>
      <c r="AC18" s="249" t="s">
        <v>200</v>
      </c>
      <c r="AD18" s="247" t="s">
        <v>199</v>
      </c>
      <c r="AE18" s="250" t="s">
        <v>199</v>
      </c>
      <c r="AF18" s="250" t="s">
        <v>233</v>
      </c>
      <c r="AG18" s="121">
        <v>56</v>
      </c>
      <c r="AH18" s="116" t="s">
        <v>44</v>
      </c>
      <c r="AI18" s="44"/>
      <c r="AJ18" s="35">
        <f>K18+P18+U18+AA18+AG18</f>
        <v>103</v>
      </c>
      <c r="AK18" s="48">
        <f>-14-14-14</f>
        <v>-42</v>
      </c>
      <c r="AL18" s="125">
        <f>AJ18+AK18</f>
        <v>61</v>
      </c>
      <c r="AM18" s="127">
        <f>AM17+1</f>
        <v>4</v>
      </c>
    </row>
    <row r="19" spans="1:39" s="46" customFormat="1" ht="48" customHeight="1">
      <c r="A19" s="35">
        <f>A18+1</f>
        <v>5</v>
      </c>
      <c r="B19" s="45">
        <v>5643</v>
      </c>
      <c r="C19" s="45">
        <v>5643</v>
      </c>
      <c r="D19" s="38" t="s">
        <v>34</v>
      </c>
      <c r="E19" s="38" t="s">
        <v>35</v>
      </c>
      <c r="F19" s="155" t="s">
        <v>163</v>
      </c>
      <c r="G19" s="39"/>
      <c r="H19" s="40">
        <v>6</v>
      </c>
      <c r="I19" s="41">
        <v>5</v>
      </c>
      <c r="J19" s="42">
        <v>2</v>
      </c>
      <c r="K19" s="120">
        <f>SUM(H19:J19)</f>
        <v>13</v>
      </c>
      <c r="L19" s="116">
        <v>5</v>
      </c>
      <c r="M19" s="40">
        <v>5</v>
      </c>
      <c r="N19" s="41">
        <v>6</v>
      </c>
      <c r="O19" s="251" t="s">
        <v>140</v>
      </c>
      <c r="P19" s="121">
        <f>5+6+7</f>
        <v>18</v>
      </c>
      <c r="Q19" s="117">
        <v>6</v>
      </c>
      <c r="R19" s="40">
        <v>5</v>
      </c>
      <c r="S19" s="41">
        <v>6</v>
      </c>
      <c r="T19" s="42" t="s">
        <v>44</v>
      </c>
      <c r="U19" s="120">
        <f>SUM(R19:T19)</f>
        <v>11</v>
      </c>
      <c r="V19" s="117">
        <v>6</v>
      </c>
      <c r="W19" s="248" t="s">
        <v>140</v>
      </c>
      <c r="X19" s="41">
        <v>5</v>
      </c>
      <c r="Y19" s="42">
        <v>6</v>
      </c>
      <c r="Z19" s="42">
        <v>1</v>
      </c>
      <c r="AA19" s="121">
        <f>7+5+6+1</f>
        <v>19</v>
      </c>
      <c r="AB19" s="117">
        <v>6</v>
      </c>
      <c r="AC19" s="40">
        <v>3</v>
      </c>
      <c r="AD19" s="252" t="s">
        <v>140</v>
      </c>
      <c r="AE19" s="42">
        <v>7</v>
      </c>
      <c r="AF19" s="42">
        <v>5</v>
      </c>
      <c r="AG19" s="237">
        <f>3+7+7+5</f>
        <v>22</v>
      </c>
      <c r="AH19" s="117">
        <v>6</v>
      </c>
      <c r="AI19" s="47"/>
      <c r="AJ19" s="35">
        <f>K19+P19+U19+AA19+AG19</f>
        <v>83</v>
      </c>
      <c r="AK19" s="240">
        <f>-7-7-7</f>
        <v>-21</v>
      </c>
      <c r="AL19" s="125">
        <f>AJ19+AK19</f>
        <v>62</v>
      </c>
      <c r="AM19" s="127">
        <f>AM18+1</f>
        <v>5</v>
      </c>
    </row>
    <row r="20" spans="1:39" s="51" customFormat="1" ht="48" customHeight="1">
      <c r="A20" s="35">
        <f>A19+1</f>
        <v>6</v>
      </c>
      <c r="B20" s="45" t="s">
        <v>252</v>
      </c>
      <c r="C20" s="45" t="s">
        <v>194</v>
      </c>
      <c r="D20" s="38" t="s">
        <v>32</v>
      </c>
      <c r="E20" s="38" t="s">
        <v>164</v>
      </c>
      <c r="F20" s="155" t="s">
        <v>244</v>
      </c>
      <c r="G20" s="39"/>
      <c r="H20" s="249" t="s">
        <v>200</v>
      </c>
      <c r="I20" s="247" t="s">
        <v>199</v>
      </c>
      <c r="J20" s="250" t="s">
        <v>199</v>
      </c>
      <c r="K20" s="121">
        <f>14+14+14</f>
        <v>42</v>
      </c>
      <c r="L20" s="117" t="s">
        <v>44</v>
      </c>
      <c r="M20" s="154" t="s">
        <v>189</v>
      </c>
      <c r="N20" s="41" t="s">
        <v>189</v>
      </c>
      <c r="O20" s="42" t="s">
        <v>189</v>
      </c>
      <c r="P20" s="121">
        <f>14+14+14</f>
        <v>42</v>
      </c>
      <c r="Q20" s="117" t="s">
        <v>44</v>
      </c>
      <c r="R20" s="40" t="s">
        <v>165</v>
      </c>
      <c r="S20" s="41" t="s">
        <v>165</v>
      </c>
      <c r="T20" s="42"/>
      <c r="U20" s="122">
        <f>8+8</f>
        <v>16</v>
      </c>
      <c r="V20" s="117">
        <v>7</v>
      </c>
      <c r="W20" s="40" t="s">
        <v>189</v>
      </c>
      <c r="X20" s="41" t="s">
        <v>189</v>
      </c>
      <c r="Y20" s="42" t="s">
        <v>189</v>
      </c>
      <c r="Z20" s="42" t="s">
        <v>189</v>
      </c>
      <c r="AA20" s="122">
        <f>14+14+14+14</f>
        <v>56</v>
      </c>
      <c r="AB20" s="117" t="s">
        <v>44</v>
      </c>
      <c r="AC20" s="40">
        <v>7</v>
      </c>
      <c r="AD20" s="41">
        <v>6</v>
      </c>
      <c r="AE20" s="42">
        <v>2</v>
      </c>
      <c r="AF20" s="42">
        <v>3</v>
      </c>
      <c r="AG20" s="119">
        <f>SUM(AC20:AF20)</f>
        <v>18</v>
      </c>
      <c r="AH20" s="117">
        <v>4</v>
      </c>
      <c r="AI20" s="46"/>
      <c r="AJ20" s="35">
        <f>K20+P20+U20+AA20+AG20</f>
        <v>174</v>
      </c>
      <c r="AK20" s="48">
        <f>-14-14-14</f>
        <v>-42</v>
      </c>
      <c r="AL20" s="125">
        <v>76</v>
      </c>
      <c r="AM20" s="127">
        <f>AM19+1</f>
        <v>6</v>
      </c>
    </row>
    <row r="21" spans="1:39" s="51" customFormat="1" ht="48" customHeight="1">
      <c r="A21" s="35">
        <f>A20+1</f>
        <v>7</v>
      </c>
      <c r="B21" s="45">
        <v>5204</v>
      </c>
      <c r="C21" s="45">
        <v>5204</v>
      </c>
      <c r="D21" s="38" t="s">
        <v>38</v>
      </c>
      <c r="E21" s="38" t="s">
        <v>39</v>
      </c>
      <c r="F21" s="155" t="s">
        <v>236</v>
      </c>
      <c r="G21" s="39" t="s">
        <v>242</v>
      </c>
      <c r="H21" s="253" t="s">
        <v>247</v>
      </c>
      <c r="I21" s="41">
        <v>7</v>
      </c>
      <c r="J21" s="42">
        <v>7</v>
      </c>
      <c r="K21" s="121">
        <f>8+7+7</f>
        <v>22</v>
      </c>
      <c r="L21" s="116">
        <v>7</v>
      </c>
      <c r="M21" s="40">
        <v>6</v>
      </c>
      <c r="N21" s="244" t="s">
        <v>141</v>
      </c>
      <c r="O21" s="42">
        <v>8</v>
      </c>
      <c r="P21" s="121">
        <f>6+9+8</f>
        <v>23</v>
      </c>
      <c r="Q21" s="117">
        <v>8</v>
      </c>
      <c r="R21" s="40">
        <v>2</v>
      </c>
      <c r="S21" s="41">
        <v>5</v>
      </c>
      <c r="T21" s="42" t="s">
        <v>44</v>
      </c>
      <c r="U21" s="120">
        <f>SUM(R21:T21)</f>
        <v>7</v>
      </c>
      <c r="V21" s="117">
        <v>3</v>
      </c>
      <c r="W21" s="40">
        <v>9</v>
      </c>
      <c r="X21" s="41">
        <v>8</v>
      </c>
      <c r="Y21" s="250" t="s">
        <v>188</v>
      </c>
      <c r="Z21" s="42">
        <v>9</v>
      </c>
      <c r="AA21" s="121">
        <f>9+8+11+9</f>
        <v>37</v>
      </c>
      <c r="AB21" s="117">
        <v>9</v>
      </c>
      <c r="AC21" s="40">
        <v>6</v>
      </c>
      <c r="AD21" s="40">
        <v>5</v>
      </c>
      <c r="AE21" s="40">
        <v>6</v>
      </c>
      <c r="AF21" s="40">
        <v>7</v>
      </c>
      <c r="AG21" s="120">
        <f>SUM(AC21:AF21)</f>
        <v>24</v>
      </c>
      <c r="AH21" s="117">
        <v>7</v>
      </c>
      <c r="AI21" s="47"/>
      <c r="AJ21" s="35">
        <f>K21+P21+U21+AA21+AG21</f>
        <v>113</v>
      </c>
      <c r="AK21" s="240">
        <f>-8-9-11</f>
        <v>-28</v>
      </c>
      <c r="AL21" s="125">
        <f>AJ21+AK21</f>
        <v>85</v>
      </c>
      <c r="AM21" s="127">
        <f>AM20+1</f>
        <v>7</v>
      </c>
    </row>
    <row r="22" spans="1:39" s="46" customFormat="1" ht="48" customHeight="1">
      <c r="A22" s="35">
        <f>A21+1</f>
        <v>8</v>
      </c>
      <c r="B22" s="52">
        <v>3062</v>
      </c>
      <c r="C22" s="52">
        <v>3062</v>
      </c>
      <c r="D22" s="53" t="s">
        <v>85</v>
      </c>
      <c r="E22" s="53" t="s">
        <v>29</v>
      </c>
      <c r="F22" s="54" t="s">
        <v>162</v>
      </c>
      <c r="G22" s="55"/>
      <c r="H22" s="40">
        <v>5</v>
      </c>
      <c r="I22" s="41">
        <v>6</v>
      </c>
      <c r="J22" s="42">
        <v>6</v>
      </c>
      <c r="K22" s="120">
        <f>SUM(H22:J22)</f>
        <v>17</v>
      </c>
      <c r="L22" s="116">
        <v>6</v>
      </c>
      <c r="M22" s="249" t="s">
        <v>200</v>
      </c>
      <c r="N22" s="247" t="s">
        <v>199</v>
      </c>
      <c r="O22" s="250" t="s">
        <v>199</v>
      </c>
      <c r="P22" s="121">
        <f>14+14+14</f>
        <v>42</v>
      </c>
      <c r="Q22" s="117" t="s">
        <v>44</v>
      </c>
      <c r="R22" s="40">
        <v>3</v>
      </c>
      <c r="S22" s="41">
        <v>4</v>
      </c>
      <c r="T22" s="42" t="s">
        <v>44</v>
      </c>
      <c r="U22" s="120">
        <f>SUM(R22:T22)</f>
        <v>7</v>
      </c>
      <c r="V22" s="117">
        <v>4</v>
      </c>
      <c r="W22" s="40">
        <v>8</v>
      </c>
      <c r="X22" s="41">
        <v>9</v>
      </c>
      <c r="Y22" s="42">
        <v>8</v>
      </c>
      <c r="Z22" s="42">
        <v>8</v>
      </c>
      <c r="AA22" s="120">
        <f>SUM(W22:Z22)</f>
        <v>33</v>
      </c>
      <c r="AB22" s="117">
        <v>8</v>
      </c>
      <c r="AC22" s="40" t="s">
        <v>189</v>
      </c>
      <c r="AD22" s="40" t="s">
        <v>189</v>
      </c>
      <c r="AE22" s="40" t="s">
        <v>189</v>
      </c>
      <c r="AF22" s="40" t="s">
        <v>189</v>
      </c>
      <c r="AG22" s="122">
        <v>56</v>
      </c>
      <c r="AH22" s="117" t="s">
        <v>44</v>
      </c>
      <c r="AI22" s="47"/>
      <c r="AJ22" s="35">
        <f>K22+P22+U22+AA22+AG22</f>
        <v>155</v>
      </c>
      <c r="AK22" s="48">
        <f>-14-14-14</f>
        <v>-42</v>
      </c>
      <c r="AL22" s="125">
        <f>AJ22+AK22</f>
        <v>113</v>
      </c>
      <c r="AM22" s="127">
        <f>AM21+1</f>
        <v>8</v>
      </c>
    </row>
    <row r="23" spans="1:39" s="46" customFormat="1" ht="48" customHeight="1">
      <c r="A23" s="35">
        <f>A22+1</f>
        <v>9</v>
      </c>
      <c r="B23" s="45" t="s">
        <v>175</v>
      </c>
      <c r="C23" s="45" t="s">
        <v>193</v>
      </c>
      <c r="D23" s="38" t="s">
        <v>243</v>
      </c>
      <c r="E23" s="38" t="s">
        <v>173</v>
      </c>
      <c r="F23" s="155" t="s">
        <v>174</v>
      </c>
      <c r="G23" s="39"/>
      <c r="H23" s="249" t="s">
        <v>200</v>
      </c>
      <c r="I23" s="247" t="s">
        <v>199</v>
      </c>
      <c r="J23" s="250" t="s">
        <v>199</v>
      </c>
      <c r="K23" s="121">
        <f>14+14+14</f>
        <v>42</v>
      </c>
      <c r="L23" s="117" t="s">
        <v>44</v>
      </c>
      <c r="M23" s="40" t="s">
        <v>138</v>
      </c>
      <c r="N23" s="41">
        <v>2</v>
      </c>
      <c r="O23" s="42">
        <v>2</v>
      </c>
      <c r="P23" s="121">
        <f>10+2+2</f>
        <v>14</v>
      </c>
      <c r="Q23" s="117">
        <v>4</v>
      </c>
      <c r="R23" s="40" t="s">
        <v>189</v>
      </c>
      <c r="S23" s="41" t="s">
        <v>189</v>
      </c>
      <c r="T23" s="42" t="s">
        <v>44</v>
      </c>
      <c r="U23" s="122">
        <f>14+14</f>
        <v>28</v>
      </c>
      <c r="V23" s="117" t="s">
        <v>44</v>
      </c>
      <c r="W23" s="40">
        <v>2</v>
      </c>
      <c r="X23" s="40">
        <v>2</v>
      </c>
      <c r="Y23" s="40">
        <v>7</v>
      </c>
      <c r="Z23" s="40">
        <v>5</v>
      </c>
      <c r="AA23" s="120">
        <f>SUM(W23:Z23)</f>
        <v>16</v>
      </c>
      <c r="AB23" s="117">
        <v>4</v>
      </c>
      <c r="AC23" s="40" t="s">
        <v>189</v>
      </c>
      <c r="AD23" s="41" t="s">
        <v>189</v>
      </c>
      <c r="AE23" s="42" t="s">
        <v>189</v>
      </c>
      <c r="AF23" s="42" t="s">
        <v>189</v>
      </c>
      <c r="AG23" s="122">
        <v>56</v>
      </c>
      <c r="AH23" s="117" t="s">
        <v>44</v>
      </c>
      <c r="AI23" s="47"/>
      <c r="AJ23" s="35">
        <f>K23+P23+U23+AA23+AG23</f>
        <v>156</v>
      </c>
      <c r="AK23" s="48">
        <f>-14-14-14</f>
        <v>-42</v>
      </c>
      <c r="AL23" s="125">
        <f>AJ23+AK23</f>
        <v>114</v>
      </c>
      <c r="AM23" s="127">
        <f>AM22+1</f>
        <v>9</v>
      </c>
    </row>
    <row r="24" spans="1:39" s="46" customFormat="1" ht="48" customHeight="1">
      <c r="A24" s="35">
        <f>A23+1</f>
        <v>10</v>
      </c>
      <c r="B24" s="45">
        <v>5255</v>
      </c>
      <c r="C24" s="45">
        <v>5255</v>
      </c>
      <c r="D24" s="38" t="s">
        <v>177</v>
      </c>
      <c r="E24" s="38" t="s">
        <v>176</v>
      </c>
      <c r="F24" s="155"/>
      <c r="G24" s="39"/>
      <c r="H24" s="40">
        <v>7</v>
      </c>
      <c r="I24" s="41">
        <v>8</v>
      </c>
      <c r="J24" s="42">
        <v>8</v>
      </c>
      <c r="K24" s="119">
        <f>SUM(H24:J24)</f>
        <v>23</v>
      </c>
      <c r="L24" s="116">
        <v>8</v>
      </c>
      <c r="M24" s="249" t="s">
        <v>200</v>
      </c>
      <c r="N24" s="247" t="s">
        <v>199</v>
      </c>
      <c r="O24" s="250" t="s">
        <v>199</v>
      </c>
      <c r="P24" s="121">
        <f>14+14+14</f>
        <v>42</v>
      </c>
      <c r="Q24" s="117" t="s">
        <v>44</v>
      </c>
      <c r="R24" s="40" t="s">
        <v>189</v>
      </c>
      <c r="S24" s="41" t="s">
        <v>189</v>
      </c>
      <c r="T24" s="42" t="s">
        <v>44</v>
      </c>
      <c r="U24" s="122">
        <f>14+14</f>
        <v>28</v>
      </c>
      <c r="V24" s="117" t="s">
        <v>44</v>
      </c>
      <c r="W24" s="40">
        <v>3</v>
      </c>
      <c r="X24" s="40">
        <v>3</v>
      </c>
      <c r="Y24" s="40">
        <v>3</v>
      </c>
      <c r="Z24" s="40">
        <v>3</v>
      </c>
      <c r="AA24" s="119">
        <f>SUM(W24:Z24)</f>
        <v>12</v>
      </c>
      <c r="AB24" s="117">
        <v>2</v>
      </c>
      <c r="AC24" s="40" t="s">
        <v>189</v>
      </c>
      <c r="AD24" s="40" t="s">
        <v>189</v>
      </c>
      <c r="AE24" s="40" t="s">
        <v>189</v>
      </c>
      <c r="AF24" s="40" t="s">
        <v>189</v>
      </c>
      <c r="AG24" s="122">
        <v>56</v>
      </c>
      <c r="AH24" s="117" t="s">
        <v>44</v>
      </c>
      <c r="AJ24" s="35">
        <f>K24+P24+U24+AA24+AG24</f>
        <v>161</v>
      </c>
      <c r="AK24" s="48">
        <f>-14-14-14</f>
        <v>-42</v>
      </c>
      <c r="AL24" s="125">
        <f>AJ24+AK24</f>
        <v>119</v>
      </c>
      <c r="AM24" s="127">
        <f>AM23+1</f>
        <v>10</v>
      </c>
    </row>
    <row r="25" spans="1:39" s="46" customFormat="1" ht="48" customHeight="1">
      <c r="A25" s="35">
        <f>A24+1</f>
        <v>11</v>
      </c>
      <c r="B25" s="45">
        <v>708</v>
      </c>
      <c r="C25" s="45">
        <v>708</v>
      </c>
      <c r="D25" s="38" t="s">
        <v>42</v>
      </c>
      <c r="E25" s="56" t="s">
        <v>43</v>
      </c>
      <c r="F25" s="57" t="s">
        <v>137</v>
      </c>
      <c r="G25" s="39"/>
      <c r="H25" s="249" t="s">
        <v>200</v>
      </c>
      <c r="I25" s="247" t="s">
        <v>199</v>
      </c>
      <c r="J25" s="250" t="s">
        <v>199</v>
      </c>
      <c r="K25" s="121">
        <f>14+14+14</f>
        <v>42</v>
      </c>
      <c r="L25" s="117" t="s">
        <v>44</v>
      </c>
      <c r="M25" s="40" t="s">
        <v>138</v>
      </c>
      <c r="N25" s="41">
        <v>7</v>
      </c>
      <c r="O25" s="42">
        <v>5</v>
      </c>
      <c r="P25" s="121">
        <f>10+7+5</f>
        <v>22</v>
      </c>
      <c r="Q25" s="117">
        <v>7</v>
      </c>
      <c r="R25" s="40" t="s">
        <v>189</v>
      </c>
      <c r="S25" s="41" t="s">
        <v>189</v>
      </c>
      <c r="T25" s="42" t="s">
        <v>44</v>
      </c>
      <c r="U25" s="122">
        <f>14+14</f>
        <v>28</v>
      </c>
      <c r="V25" s="117" t="s">
        <v>44</v>
      </c>
      <c r="W25" s="40" t="s">
        <v>189</v>
      </c>
      <c r="X25" s="40" t="s">
        <v>189</v>
      </c>
      <c r="Y25" s="40" t="s">
        <v>189</v>
      </c>
      <c r="Z25" s="40" t="s">
        <v>189</v>
      </c>
      <c r="AA25" s="122">
        <f>14+14+14+14</f>
        <v>56</v>
      </c>
      <c r="AB25" s="117" t="s">
        <v>44</v>
      </c>
      <c r="AC25" s="40">
        <v>4</v>
      </c>
      <c r="AD25" s="41">
        <v>3</v>
      </c>
      <c r="AE25" s="42">
        <v>3</v>
      </c>
      <c r="AF25" s="42">
        <v>4</v>
      </c>
      <c r="AG25" s="119">
        <f>SUM(AC25:AF25)</f>
        <v>14</v>
      </c>
      <c r="AH25" s="117">
        <v>3</v>
      </c>
      <c r="AI25" s="47"/>
      <c r="AJ25" s="35">
        <f>K25+P25+U25+AA25+AG25</f>
        <v>162</v>
      </c>
      <c r="AK25" s="48">
        <f>-14-14-14</f>
        <v>-42</v>
      </c>
      <c r="AL25" s="125">
        <f>AJ25+AK25</f>
        <v>120</v>
      </c>
      <c r="AM25" s="127">
        <f>AM24+1</f>
        <v>11</v>
      </c>
    </row>
    <row r="26" spans="1:39" s="46" customFormat="1" ht="48" customHeight="1">
      <c r="A26" s="35">
        <f>A25+1</f>
        <v>12</v>
      </c>
      <c r="B26" s="45">
        <v>5096</v>
      </c>
      <c r="C26" s="45" t="s">
        <v>197</v>
      </c>
      <c r="D26" s="38" t="s">
        <v>248</v>
      </c>
      <c r="E26" s="38" t="s">
        <v>249</v>
      </c>
      <c r="F26" s="155" t="s">
        <v>250</v>
      </c>
      <c r="G26" s="39"/>
      <c r="H26" s="249" t="s">
        <v>200</v>
      </c>
      <c r="I26" s="247" t="s">
        <v>199</v>
      </c>
      <c r="J26" s="250" t="s">
        <v>199</v>
      </c>
      <c r="K26" s="121">
        <f>14+14+14</f>
        <v>42</v>
      </c>
      <c r="L26" s="116">
        <v>8</v>
      </c>
      <c r="M26" s="242" t="s">
        <v>189</v>
      </c>
      <c r="N26" s="41" t="s">
        <v>189</v>
      </c>
      <c r="O26" s="42" t="s">
        <v>189</v>
      </c>
      <c r="P26" s="121">
        <f>14+14+14</f>
        <v>42</v>
      </c>
      <c r="Q26" s="117" t="s">
        <v>44</v>
      </c>
      <c r="R26" s="40" t="s">
        <v>189</v>
      </c>
      <c r="S26" s="41" t="s">
        <v>189</v>
      </c>
      <c r="T26" s="42" t="s">
        <v>44</v>
      </c>
      <c r="U26" s="122">
        <v>28</v>
      </c>
      <c r="V26" s="117" t="s">
        <v>44</v>
      </c>
      <c r="W26" s="40">
        <v>10</v>
      </c>
      <c r="X26" s="41">
        <v>10</v>
      </c>
      <c r="Y26" s="42">
        <v>9</v>
      </c>
      <c r="Z26" s="42">
        <v>10</v>
      </c>
      <c r="AA26" s="119">
        <f>SUM(W26:Z26)</f>
        <v>39</v>
      </c>
      <c r="AB26" s="117">
        <v>10</v>
      </c>
      <c r="AC26" s="40">
        <v>8</v>
      </c>
      <c r="AD26" s="41">
        <v>8</v>
      </c>
      <c r="AE26" s="42">
        <v>8</v>
      </c>
      <c r="AF26" s="42" t="s">
        <v>251</v>
      </c>
      <c r="AG26" s="122">
        <f>8+8+8+9</f>
        <v>33</v>
      </c>
      <c r="AH26" s="117">
        <v>8</v>
      </c>
      <c r="AI26" s="47"/>
      <c r="AJ26" s="35">
        <f>K26+P26+U26+AA26+AG26</f>
        <v>184</v>
      </c>
      <c r="AK26" s="48">
        <f>-14-14-14</f>
        <v>-42</v>
      </c>
      <c r="AL26" s="125">
        <f>AJ26+AK26</f>
        <v>142</v>
      </c>
      <c r="AM26" s="127">
        <f>AM25+1</f>
        <v>12</v>
      </c>
    </row>
    <row r="27" spans="1:39" s="46" customFormat="1" ht="48" customHeight="1" thickBot="1">
      <c r="A27" s="145">
        <f>A26+1</f>
        <v>13</v>
      </c>
      <c r="B27" s="146" t="s">
        <v>195</v>
      </c>
      <c r="C27" s="146" t="s">
        <v>196</v>
      </c>
      <c r="D27" s="147" t="s">
        <v>40</v>
      </c>
      <c r="E27" s="147" t="s">
        <v>41</v>
      </c>
      <c r="F27" s="148"/>
      <c r="G27" s="149"/>
      <c r="H27" s="254" t="s">
        <v>200</v>
      </c>
      <c r="I27" s="112" t="s">
        <v>199</v>
      </c>
      <c r="J27" s="255" t="s">
        <v>199</v>
      </c>
      <c r="K27" s="124">
        <f>14+14+14</f>
        <v>42</v>
      </c>
      <c r="L27" s="241" t="s">
        <v>44</v>
      </c>
      <c r="M27" s="243">
        <v>7</v>
      </c>
      <c r="N27" s="60">
        <v>8</v>
      </c>
      <c r="O27" s="61">
        <v>9</v>
      </c>
      <c r="P27" s="135">
        <f>SUM(M27:O27)</f>
        <v>24</v>
      </c>
      <c r="Q27" s="157">
        <v>9</v>
      </c>
      <c r="R27" s="131" t="s">
        <v>189</v>
      </c>
      <c r="S27" s="132" t="s">
        <v>189</v>
      </c>
      <c r="T27" s="133" t="s">
        <v>44</v>
      </c>
      <c r="U27" s="130">
        <f>14+14</f>
        <v>28</v>
      </c>
      <c r="V27" s="157" t="s">
        <v>44</v>
      </c>
      <c r="W27" s="131" t="s">
        <v>189</v>
      </c>
      <c r="X27" s="132" t="s">
        <v>189</v>
      </c>
      <c r="Y27" s="133" t="s">
        <v>189</v>
      </c>
      <c r="Z27" s="133" t="s">
        <v>189</v>
      </c>
      <c r="AA27" s="150">
        <f>14+14+14+14</f>
        <v>56</v>
      </c>
      <c r="AB27" s="157" t="s">
        <v>44</v>
      </c>
      <c r="AC27" s="131" t="s">
        <v>189</v>
      </c>
      <c r="AD27" s="132" t="s">
        <v>189</v>
      </c>
      <c r="AE27" s="133" t="s">
        <v>189</v>
      </c>
      <c r="AF27" s="133" t="s">
        <v>189</v>
      </c>
      <c r="AG27" s="150">
        <v>56</v>
      </c>
      <c r="AH27" s="157" t="s">
        <v>44</v>
      </c>
      <c r="AI27" s="47"/>
      <c r="AJ27" s="145">
        <f>K27+P27+U27+AA27+AG27</f>
        <v>206</v>
      </c>
      <c r="AK27" s="62">
        <f>-14-14-14</f>
        <v>-42</v>
      </c>
      <c r="AL27" s="151">
        <f>AJ27+AK27</f>
        <v>164</v>
      </c>
      <c r="AM27" s="152">
        <f>AM26+1</f>
        <v>13</v>
      </c>
    </row>
    <row r="28" spans="1:39" s="63" customFormat="1" ht="25" thickBot="1">
      <c r="D28" s="64"/>
      <c r="E28" s="64"/>
      <c r="F28" s="64"/>
      <c r="G28" s="64"/>
      <c r="L28" s="30"/>
      <c r="Q28" s="30"/>
      <c r="V28" s="30"/>
      <c r="AB28" s="30"/>
      <c r="AH28" s="30"/>
      <c r="AK28" s="65"/>
      <c r="AM28" s="30"/>
    </row>
    <row r="29" spans="1:39" s="8" customFormat="1" ht="48" customHeight="1" thickBot="1">
      <c r="A29" s="292"/>
      <c r="B29" s="293" t="s">
        <v>45</v>
      </c>
      <c r="C29" s="293"/>
      <c r="D29" s="294"/>
      <c r="E29" s="294"/>
      <c r="F29" s="294"/>
      <c r="G29" s="295" t="s">
        <v>28</v>
      </c>
      <c r="H29" s="296">
        <v>5</v>
      </c>
      <c r="I29" s="297">
        <v>5</v>
      </c>
      <c r="J29" s="301">
        <v>5</v>
      </c>
      <c r="K29" s="299"/>
      <c r="L29" s="300"/>
      <c r="M29" s="296">
        <v>4</v>
      </c>
      <c r="N29" s="297">
        <v>4</v>
      </c>
      <c r="O29" s="301">
        <v>4</v>
      </c>
      <c r="P29" s="299"/>
      <c r="Q29" s="300"/>
      <c r="R29" s="296">
        <v>4</v>
      </c>
      <c r="S29" s="297" t="s">
        <v>81</v>
      </c>
      <c r="T29" s="301" t="s">
        <v>81</v>
      </c>
      <c r="U29" s="299"/>
      <c r="V29" s="315"/>
      <c r="W29" s="296">
        <v>3</v>
      </c>
      <c r="X29" s="297">
        <v>3</v>
      </c>
      <c r="Y29" s="301">
        <v>3</v>
      </c>
      <c r="Z29" s="301">
        <v>3</v>
      </c>
      <c r="AA29" s="299"/>
      <c r="AB29" s="300"/>
      <c r="AC29" s="296">
        <v>3</v>
      </c>
      <c r="AD29" s="297">
        <v>3</v>
      </c>
      <c r="AE29" s="301">
        <v>3</v>
      </c>
      <c r="AF29" s="301">
        <v>3</v>
      </c>
      <c r="AG29" s="299"/>
      <c r="AH29" s="300"/>
      <c r="AI29" s="6"/>
      <c r="AJ29" s="274" t="s">
        <v>232</v>
      </c>
      <c r="AK29" s="275"/>
      <c r="AL29" s="275"/>
      <c r="AM29" s="276"/>
    </row>
    <row r="30" spans="1:39" s="51" customFormat="1" ht="48" customHeight="1">
      <c r="A30" s="270">
        <f>A29+1</f>
        <v>1</v>
      </c>
      <c r="B30" s="156">
        <v>78677</v>
      </c>
      <c r="C30" s="156">
        <v>78677</v>
      </c>
      <c r="D30" s="302" t="s">
        <v>47</v>
      </c>
      <c r="E30" s="303"/>
      <c r="F30" s="304"/>
      <c r="G30" s="305"/>
      <c r="H30" s="306">
        <v>1</v>
      </c>
      <c r="I30" s="307" t="s">
        <v>161</v>
      </c>
      <c r="J30" s="308" t="s">
        <v>184</v>
      </c>
      <c r="K30" s="309">
        <f>1+3+2</f>
        <v>6</v>
      </c>
      <c r="L30" s="286">
        <v>2</v>
      </c>
      <c r="M30" s="306">
        <v>2</v>
      </c>
      <c r="N30" s="306">
        <v>2</v>
      </c>
      <c r="O30" s="306">
        <v>2</v>
      </c>
      <c r="P30" s="310">
        <f>SUM(M30:O30)</f>
        <v>6</v>
      </c>
      <c r="Q30" s="286">
        <v>2</v>
      </c>
      <c r="R30" s="306">
        <v>2</v>
      </c>
      <c r="S30" s="311" t="s">
        <v>44</v>
      </c>
      <c r="T30" s="312" t="s">
        <v>44</v>
      </c>
      <c r="U30" s="310">
        <f>SUM(R30:T30)</f>
        <v>2</v>
      </c>
      <c r="V30" s="313">
        <v>2</v>
      </c>
      <c r="W30" s="306">
        <v>1</v>
      </c>
      <c r="X30" s="311">
        <v>1</v>
      </c>
      <c r="Y30" s="312">
        <v>1</v>
      </c>
      <c r="Z30" s="312">
        <v>1</v>
      </c>
      <c r="AA30" s="310">
        <f>SUM(W30:Z30)</f>
        <v>4</v>
      </c>
      <c r="AB30" s="286">
        <v>1</v>
      </c>
      <c r="AC30" s="306">
        <v>1</v>
      </c>
      <c r="AD30" s="307" t="s">
        <v>161</v>
      </c>
      <c r="AE30" s="312">
        <v>2</v>
      </c>
      <c r="AF30" s="312">
        <v>2</v>
      </c>
      <c r="AG30" s="314">
        <f>1+3+2+2</f>
        <v>8</v>
      </c>
      <c r="AH30" s="286">
        <v>2</v>
      </c>
      <c r="AI30" s="44"/>
      <c r="AJ30" s="270">
        <f>K30+P30+U30+AA30+AG30</f>
        <v>26</v>
      </c>
      <c r="AK30" s="277">
        <f>-3-2-3</f>
        <v>-8</v>
      </c>
      <c r="AL30" s="272">
        <f>AJ30+AK30</f>
        <v>18</v>
      </c>
      <c r="AM30" s="273">
        <f>AM29+1</f>
        <v>1</v>
      </c>
    </row>
    <row r="31" spans="1:39" s="51" customFormat="1" ht="48" customHeight="1">
      <c r="A31" s="35">
        <f>A30+1</f>
        <v>2</v>
      </c>
      <c r="B31" s="36">
        <v>80826</v>
      </c>
      <c r="C31" s="36">
        <v>80826</v>
      </c>
      <c r="D31" s="37" t="s">
        <v>50</v>
      </c>
      <c r="E31" s="49"/>
      <c r="F31" s="66"/>
      <c r="G31" s="67"/>
      <c r="H31" s="236">
        <v>5</v>
      </c>
      <c r="I31" s="41">
        <v>4</v>
      </c>
      <c r="J31" s="42">
        <v>4</v>
      </c>
      <c r="K31" s="120">
        <f>SUM(H31:J31)</f>
        <v>13</v>
      </c>
      <c r="L31" s="116">
        <v>4</v>
      </c>
      <c r="M31" s="40">
        <v>3</v>
      </c>
      <c r="N31" s="41">
        <v>4</v>
      </c>
      <c r="O31" s="42">
        <v>3</v>
      </c>
      <c r="P31" s="119">
        <f>SUM(M31:O31)</f>
        <v>10</v>
      </c>
      <c r="Q31" s="116">
        <v>3</v>
      </c>
      <c r="R31" s="40" t="s">
        <v>246</v>
      </c>
      <c r="S31" s="41" t="s">
        <v>44</v>
      </c>
      <c r="T31" s="42" t="s">
        <v>44</v>
      </c>
      <c r="U31" s="121">
        <v>5</v>
      </c>
      <c r="V31" s="43">
        <v>4</v>
      </c>
      <c r="W31" s="40">
        <v>2</v>
      </c>
      <c r="X31" s="40">
        <v>2</v>
      </c>
      <c r="Y31" s="40">
        <v>2</v>
      </c>
      <c r="Z31" s="40">
        <v>2</v>
      </c>
      <c r="AA31" s="119">
        <f>SUM(W31:Z31)</f>
        <v>8</v>
      </c>
      <c r="AB31" s="116">
        <v>2</v>
      </c>
      <c r="AC31" s="246" t="s">
        <v>245</v>
      </c>
      <c r="AD31" s="256" t="s">
        <v>183</v>
      </c>
      <c r="AE31" s="256" t="s">
        <v>183</v>
      </c>
      <c r="AF31" s="40" t="s">
        <v>180</v>
      </c>
      <c r="AG31" s="121">
        <f>8+8+8+8</f>
        <v>32</v>
      </c>
      <c r="AH31" s="116" t="s">
        <v>44</v>
      </c>
      <c r="AI31" s="44"/>
      <c r="AJ31" s="35">
        <f>K31+P31+U31+AA31+AG31</f>
        <v>68</v>
      </c>
      <c r="AK31" s="48">
        <f>-8-8-8</f>
        <v>-24</v>
      </c>
      <c r="AL31" s="125">
        <f>AJ31+AK31</f>
        <v>44</v>
      </c>
      <c r="AM31" s="127">
        <f>AM30+1</f>
        <v>2</v>
      </c>
    </row>
    <row r="32" spans="1:39" s="51" customFormat="1" ht="48" customHeight="1">
      <c r="A32" s="35">
        <f>A31+1</f>
        <v>3</v>
      </c>
      <c r="B32" s="36">
        <v>81261</v>
      </c>
      <c r="C32" s="36">
        <v>81261</v>
      </c>
      <c r="D32" s="37" t="s">
        <v>51</v>
      </c>
      <c r="E32" s="49"/>
      <c r="F32" s="66"/>
      <c r="G32" s="67"/>
      <c r="H32" s="68">
        <v>4</v>
      </c>
      <c r="I32" s="136">
        <v>5</v>
      </c>
      <c r="J32" s="42">
        <v>5</v>
      </c>
      <c r="K32" s="120">
        <f>SUM(H32:J32)</f>
        <v>14</v>
      </c>
      <c r="L32" s="116">
        <v>5</v>
      </c>
      <c r="M32" s="68">
        <v>4</v>
      </c>
      <c r="N32" s="41">
        <v>3</v>
      </c>
      <c r="O32" s="42">
        <v>4</v>
      </c>
      <c r="P32" s="120">
        <f>SUM(M32:O32)</f>
        <v>11</v>
      </c>
      <c r="Q32" s="116">
        <v>4</v>
      </c>
      <c r="R32" s="68">
        <v>3</v>
      </c>
      <c r="S32" s="41" t="s">
        <v>44</v>
      </c>
      <c r="T32" s="42" t="s">
        <v>44</v>
      </c>
      <c r="U32" s="120">
        <f>SUM(R32:T32)</f>
        <v>3</v>
      </c>
      <c r="V32" s="43">
        <v>3</v>
      </c>
      <c r="W32" s="246" t="s">
        <v>181</v>
      </c>
      <c r="X32" s="247" t="s">
        <v>183</v>
      </c>
      <c r="Y32" s="250" t="s">
        <v>183</v>
      </c>
      <c r="Z32" s="42" t="s">
        <v>180</v>
      </c>
      <c r="AA32" s="121">
        <f>8+8+8+8</f>
        <v>32</v>
      </c>
      <c r="AB32" s="116" t="s">
        <v>44</v>
      </c>
      <c r="AC32" s="68">
        <v>3</v>
      </c>
      <c r="AD32" s="40">
        <v>2</v>
      </c>
      <c r="AE32" s="40">
        <v>3</v>
      </c>
      <c r="AF32" s="40">
        <v>1</v>
      </c>
      <c r="AG32" s="120">
        <f>SUM(AC32:AF32)</f>
        <v>9</v>
      </c>
      <c r="AH32" s="116">
        <v>3</v>
      </c>
      <c r="AI32" s="44"/>
      <c r="AJ32" s="35">
        <f>K32+P32+U32+AA32+AG32</f>
        <v>69</v>
      </c>
      <c r="AK32" s="48">
        <f>-8-8-8</f>
        <v>-24</v>
      </c>
      <c r="AL32" s="125">
        <f>AJ32+AK32</f>
        <v>45</v>
      </c>
      <c r="AM32" s="127">
        <f>AM31+1</f>
        <v>3</v>
      </c>
    </row>
    <row r="33" spans="1:39" s="51" customFormat="1" ht="48" customHeight="1">
      <c r="A33" s="35">
        <f>A32+1</f>
        <v>4</v>
      </c>
      <c r="B33" s="36">
        <v>3934</v>
      </c>
      <c r="C33" s="36">
        <v>3934</v>
      </c>
      <c r="D33" s="37" t="s">
        <v>178</v>
      </c>
      <c r="E33" s="49"/>
      <c r="F33" s="66"/>
      <c r="G33" s="67"/>
      <c r="H33" s="246" t="s">
        <v>181</v>
      </c>
      <c r="I33" s="247" t="s">
        <v>183</v>
      </c>
      <c r="J33" s="250" t="s">
        <v>183</v>
      </c>
      <c r="K33" s="121">
        <f>8+8+8</f>
        <v>24</v>
      </c>
      <c r="L33" s="116">
        <v>3</v>
      </c>
      <c r="M33" s="114" t="s">
        <v>182</v>
      </c>
      <c r="N33" s="41" t="s">
        <v>179</v>
      </c>
      <c r="O33" s="42" t="s">
        <v>179</v>
      </c>
      <c r="P33" s="121">
        <f>8+8+8</f>
        <v>24</v>
      </c>
      <c r="Q33" s="116">
        <v>1</v>
      </c>
      <c r="R33" s="40" t="s">
        <v>180</v>
      </c>
      <c r="S33" s="69" t="s">
        <v>44</v>
      </c>
      <c r="T33" s="70" t="s">
        <v>44</v>
      </c>
      <c r="U33" s="121">
        <v>8</v>
      </c>
      <c r="V33" s="43" t="s">
        <v>44</v>
      </c>
      <c r="W33" s="71">
        <v>3</v>
      </c>
      <c r="X33" s="71">
        <v>3</v>
      </c>
      <c r="Y33" s="71">
        <v>3</v>
      </c>
      <c r="Z33" s="71">
        <v>3</v>
      </c>
      <c r="AA33" s="120">
        <f>SUM(W33:Z33)</f>
        <v>12</v>
      </c>
      <c r="AB33" s="116">
        <v>3</v>
      </c>
      <c r="AC33" s="71">
        <v>2</v>
      </c>
      <c r="AD33" s="72">
        <v>1</v>
      </c>
      <c r="AE33" s="73">
        <v>1</v>
      </c>
      <c r="AF33" s="73">
        <v>3</v>
      </c>
      <c r="AG33" s="120">
        <f>SUM(AC33:AF33)</f>
        <v>7</v>
      </c>
      <c r="AH33" s="116">
        <v>1</v>
      </c>
      <c r="AI33" s="44"/>
      <c r="AJ33" s="35">
        <f>K33+P33+U33+AA33+AG33</f>
        <v>75</v>
      </c>
      <c r="AK33" s="48">
        <f>-8-8-8</f>
        <v>-24</v>
      </c>
      <c r="AL33" s="125">
        <f>AJ33+AK33</f>
        <v>51</v>
      </c>
      <c r="AM33" s="127">
        <f>AM32+1</f>
        <v>4</v>
      </c>
    </row>
    <row r="34" spans="1:39" s="51" customFormat="1" ht="48" customHeight="1">
      <c r="A34" s="35">
        <f>A33+1</f>
        <v>5</v>
      </c>
      <c r="B34" s="36" t="s">
        <v>48</v>
      </c>
      <c r="C34" s="36" t="s">
        <v>48</v>
      </c>
      <c r="D34" s="37" t="s">
        <v>49</v>
      </c>
      <c r="E34" s="49"/>
      <c r="F34" s="66"/>
      <c r="G34" s="67"/>
      <c r="H34" s="71">
        <v>3</v>
      </c>
      <c r="I34" s="72">
        <v>2</v>
      </c>
      <c r="J34" s="73">
        <v>3</v>
      </c>
      <c r="K34" s="120">
        <f>SUM(H34:J34)</f>
        <v>8</v>
      </c>
      <c r="L34" s="116">
        <v>3</v>
      </c>
      <c r="M34" s="71">
        <v>1</v>
      </c>
      <c r="N34" s="71">
        <v>1</v>
      </c>
      <c r="O34" s="73">
        <v>1</v>
      </c>
      <c r="P34" s="120">
        <f>SUM(M34:O34)</f>
        <v>3</v>
      </c>
      <c r="Q34" s="116">
        <v>1</v>
      </c>
      <c r="R34" s="246" t="s">
        <v>181</v>
      </c>
      <c r="S34" s="69" t="s">
        <v>44</v>
      </c>
      <c r="T34" s="70" t="s">
        <v>44</v>
      </c>
      <c r="U34" s="121">
        <v>8</v>
      </c>
      <c r="V34" s="43" t="s">
        <v>44</v>
      </c>
      <c r="W34" s="246" t="s">
        <v>181</v>
      </c>
      <c r="X34" s="256" t="s">
        <v>183</v>
      </c>
      <c r="Y34" s="40" t="s">
        <v>179</v>
      </c>
      <c r="Z34" s="40" t="s">
        <v>180</v>
      </c>
      <c r="AA34" s="121">
        <f t="shared" ref="AA34:AA36" si="0">8+8+8+8</f>
        <v>32</v>
      </c>
      <c r="AB34" s="116" t="s">
        <v>44</v>
      </c>
      <c r="AC34" s="114" t="s">
        <v>182</v>
      </c>
      <c r="AD34" s="40" t="s">
        <v>179</v>
      </c>
      <c r="AE34" s="40" t="s">
        <v>179</v>
      </c>
      <c r="AF34" s="40" t="s">
        <v>180</v>
      </c>
      <c r="AG34" s="121">
        <f t="shared" ref="AG34:AG36" si="1">8+8+8+8</f>
        <v>32</v>
      </c>
      <c r="AH34" s="116" t="s">
        <v>44</v>
      </c>
      <c r="AI34" s="44"/>
      <c r="AJ34" s="35">
        <f>K34+P34+U34+AA34+AG34</f>
        <v>83</v>
      </c>
      <c r="AK34" s="48">
        <f>-8-8-8</f>
        <v>-24</v>
      </c>
      <c r="AL34" s="125">
        <f>AJ34+AK34</f>
        <v>59</v>
      </c>
      <c r="AM34" s="127">
        <f>AM33+1</f>
        <v>5</v>
      </c>
    </row>
    <row r="35" spans="1:39" s="51" customFormat="1" ht="48" customHeight="1">
      <c r="A35" s="35">
        <f>A34+1</f>
        <v>6</v>
      </c>
      <c r="B35" s="36">
        <v>81334</v>
      </c>
      <c r="C35" s="36">
        <v>81334</v>
      </c>
      <c r="D35" s="37" t="s">
        <v>46</v>
      </c>
      <c r="E35" s="98"/>
      <c r="F35" s="66"/>
      <c r="G35" s="67"/>
      <c r="H35" s="238">
        <v>2</v>
      </c>
      <c r="I35" s="69">
        <v>1</v>
      </c>
      <c r="J35" s="70">
        <v>1</v>
      </c>
      <c r="K35" s="120">
        <f>SUM(H35:J35)</f>
        <v>4</v>
      </c>
      <c r="L35" s="116">
        <v>1</v>
      </c>
      <c r="M35" s="257" t="s">
        <v>181</v>
      </c>
      <c r="N35" s="247" t="s">
        <v>183</v>
      </c>
      <c r="O35" s="258" t="s">
        <v>183</v>
      </c>
      <c r="P35" s="121">
        <f t="shared" ref="P35:P36" si="2">8+8+8</f>
        <v>24</v>
      </c>
      <c r="Q35" s="116" t="s">
        <v>44</v>
      </c>
      <c r="R35" s="40" t="s">
        <v>179</v>
      </c>
      <c r="S35" s="69" t="s">
        <v>44</v>
      </c>
      <c r="T35" s="70" t="s">
        <v>44</v>
      </c>
      <c r="U35" s="121">
        <v>8</v>
      </c>
      <c r="V35" s="43" t="s">
        <v>44</v>
      </c>
      <c r="W35" s="114" t="s">
        <v>182</v>
      </c>
      <c r="X35" s="41" t="s">
        <v>179</v>
      </c>
      <c r="Y35" s="42" t="s">
        <v>179</v>
      </c>
      <c r="Z35" s="42" t="s">
        <v>180</v>
      </c>
      <c r="AA35" s="121">
        <f t="shared" si="0"/>
        <v>32</v>
      </c>
      <c r="AB35" s="116" t="s">
        <v>44</v>
      </c>
      <c r="AC35" s="114" t="s">
        <v>182</v>
      </c>
      <c r="AD35" s="41" t="s">
        <v>179</v>
      </c>
      <c r="AE35" s="42" t="s">
        <v>179</v>
      </c>
      <c r="AF35" s="42" t="s">
        <v>180</v>
      </c>
      <c r="AG35" s="121">
        <f t="shared" si="1"/>
        <v>32</v>
      </c>
      <c r="AH35" s="116" t="s">
        <v>44</v>
      </c>
      <c r="AI35" s="44"/>
      <c r="AJ35" s="35">
        <f>K35+P35+U35+AA35+AG35</f>
        <v>100</v>
      </c>
      <c r="AK35" s="48">
        <f>-8-8-8</f>
        <v>-24</v>
      </c>
      <c r="AL35" s="125">
        <f>AJ35+AK35</f>
        <v>76</v>
      </c>
      <c r="AM35" s="127">
        <f>AM34+1</f>
        <v>6</v>
      </c>
    </row>
    <row r="36" spans="1:39" s="51" customFormat="1" ht="48" customHeight="1" thickBot="1">
      <c r="A36" s="35">
        <f>A35+1</f>
        <v>7</v>
      </c>
      <c r="B36" s="74">
        <v>80513</v>
      </c>
      <c r="C36" s="74">
        <v>80513</v>
      </c>
      <c r="D36" s="75" t="s">
        <v>160</v>
      </c>
      <c r="E36" s="76"/>
      <c r="F36" s="77"/>
      <c r="G36" s="78"/>
      <c r="H36" s="259" t="s">
        <v>181</v>
      </c>
      <c r="I36" s="112" t="s">
        <v>183</v>
      </c>
      <c r="J36" s="255" t="s">
        <v>183</v>
      </c>
      <c r="K36" s="124">
        <f>8+8+8</f>
        <v>24</v>
      </c>
      <c r="L36" s="118" t="s">
        <v>44</v>
      </c>
      <c r="M36" s="59" t="s">
        <v>179</v>
      </c>
      <c r="N36" s="60" t="s">
        <v>179</v>
      </c>
      <c r="O36" s="61" t="s">
        <v>179</v>
      </c>
      <c r="P36" s="124">
        <f t="shared" si="2"/>
        <v>24</v>
      </c>
      <c r="Q36" s="118" t="s">
        <v>44</v>
      </c>
      <c r="R36" s="59">
        <v>1</v>
      </c>
      <c r="S36" s="60" t="s">
        <v>44</v>
      </c>
      <c r="T36" s="61" t="s">
        <v>44</v>
      </c>
      <c r="U36" s="123">
        <f>SUM(R36:T36)</f>
        <v>1</v>
      </c>
      <c r="V36" s="79">
        <v>1</v>
      </c>
      <c r="W36" s="59" t="s">
        <v>179</v>
      </c>
      <c r="X36" s="60" t="s">
        <v>179</v>
      </c>
      <c r="Y36" s="61" t="s">
        <v>179</v>
      </c>
      <c r="Z36" s="61" t="s">
        <v>179</v>
      </c>
      <c r="AA36" s="124">
        <f t="shared" si="0"/>
        <v>32</v>
      </c>
      <c r="AB36" s="118" t="s">
        <v>44</v>
      </c>
      <c r="AC36" s="134" t="s">
        <v>182</v>
      </c>
      <c r="AD36" s="59" t="s">
        <v>179</v>
      </c>
      <c r="AE36" s="59" t="s">
        <v>179</v>
      </c>
      <c r="AF36" s="59" t="s">
        <v>180</v>
      </c>
      <c r="AG36" s="124">
        <f t="shared" si="1"/>
        <v>32</v>
      </c>
      <c r="AH36" s="118" t="s">
        <v>44</v>
      </c>
      <c r="AI36" s="80"/>
      <c r="AJ36" s="58">
        <f>K36+P36+U36+AA36+AG36</f>
        <v>113</v>
      </c>
      <c r="AK36" s="62">
        <f>-8-8-8</f>
        <v>-24</v>
      </c>
      <c r="AL36" s="126">
        <f>AJ36+AK36</f>
        <v>89</v>
      </c>
      <c r="AM36" s="128">
        <f>AM35+1</f>
        <v>7</v>
      </c>
    </row>
    <row r="37" spans="1:39" s="63" customFormat="1" ht="25" thickBot="1">
      <c r="D37" s="64"/>
      <c r="E37" s="64"/>
      <c r="F37" s="64"/>
      <c r="G37" s="64"/>
      <c r="L37" s="30"/>
      <c r="Q37" s="30"/>
      <c r="V37" s="30"/>
      <c r="AB37" s="30"/>
      <c r="AH37" s="30"/>
      <c r="AK37" s="65"/>
      <c r="AM37" s="30"/>
    </row>
    <row r="38" spans="1:39" s="8" customFormat="1" ht="48" customHeight="1" thickBot="1">
      <c r="A38" s="292"/>
      <c r="B38" s="293" t="s">
        <v>52</v>
      </c>
      <c r="C38" s="293" t="s">
        <v>52</v>
      </c>
      <c r="D38" s="294"/>
      <c r="E38" s="294"/>
      <c r="F38" s="294"/>
      <c r="G38" s="295" t="s">
        <v>28</v>
      </c>
      <c r="H38" s="322"/>
      <c r="I38" s="323"/>
      <c r="J38" s="323"/>
      <c r="K38" s="323"/>
      <c r="L38" s="85"/>
      <c r="M38" s="296">
        <v>5</v>
      </c>
      <c r="N38" s="297">
        <v>5</v>
      </c>
      <c r="O38" s="301">
        <v>5</v>
      </c>
      <c r="P38" s="299"/>
      <c r="Q38" s="300"/>
      <c r="R38" s="8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6"/>
      <c r="AK38" s="82"/>
    </row>
    <row r="39" spans="1:39" s="51" customFormat="1" ht="35" customHeight="1">
      <c r="A39" s="270">
        <f>A38+1</f>
        <v>1</v>
      </c>
      <c r="B39" s="156">
        <v>41</v>
      </c>
      <c r="C39" s="156">
        <v>41</v>
      </c>
      <c r="D39" s="302" t="s">
        <v>133</v>
      </c>
      <c r="E39" s="319" t="s">
        <v>134</v>
      </c>
      <c r="F39" s="320"/>
      <c r="G39" s="321"/>
      <c r="H39" s="83"/>
      <c r="I39" s="84"/>
      <c r="J39" s="84"/>
      <c r="K39" s="84"/>
      <c r="L39" s="85"/>
      <c r="M39" s="316">
        <v>1</v>
      </c>
      <c r="N39" s="317">
        <v>1</v>
      </c>
      <c r="O39" s="318">
        <v>2</v>
      </c>
      <c r="P39" s="285">
        <f>SUM(M39:O39)</f>
        <v>4</v>
      </c>
      <c r="Q39" s="286">
        <v>1</v>
      </c>
      <c r="R39" s="89"/>
      <c r="S39" s="63"/>
      <c r="T39" s="63"/>
      <c r="U39" s="63"/>
      <c r="V39" s="30"/>
      <c r="W39" s="63"/>
      <c r="X39" s="63"/>
      <c r="Y39" s="63"/>
      <c r="Z39" s="63"/>
      <c r="AA39" s="63"/>
      <c r="AB39" s="30"/>
      <c r="AC39" s="63"/>
      <c r="AD39" s="63"/>
      <c r="AE39" s="63"/>
      <c r="AF39" s="63"/>
      <c r="AG39" s="63"/>
      <c r="AH39" s="30"/>
      <c r="AI39" s="44"/>
      <c r="AK39" s="90"/>
      <c r="AM39" s="8"/>
    </row>
    <row r="40" spans="1:39" s="51" customFormat="1" ht="35" customHeight="1">
      <c r="A40" s="35">
        <f>A39+1</f>
        <v>2</v>
      </c>
      <c r="B40" s="36">
        <v>13</v>
      </c>
      <c r="C40" s="36">
        <v>13</v>
      </c>
      <c r="D40" s="37" t="s">
        <v>132</v>
      </c>
      <c r="E40" s="106" t="s">
        <v>136</v>
      </c>
      <c r="F40" s="107"/>
      <c r="G40" s="108"/>
      <c r="H40" s="83"/>
      <c r="I40" s="84"/>
      <c r="J40" s="84"/>
      <c r="K40" s="84"/>
      <c r="L40" s="85"/>
      <c r="M40" s="86">
        <v>2</v>
      </c>
      <c r="N40" s="87">
        <v>2</v>
      </c>
      <c r="O40" s="88">
        <v>3</v>
      </c>
      <c r="P40" s="119">
        <f>SUM(M40:O40)</f>
        <v>7</v>
      </c>
      <c r="Q40" s="116">
        <v>2</v>
      </c>
      <c r="R40" s="89"/>
      <c r="S40" s="63"/>
      <c r="T40" s="63"/>
      <c r="U40" s="63"/>
      <c r="V40" s="30"/>
      <c r="W40" s="63"/>
      <c r="X40" s="63"/>
      <c r="Y40" s="63"/>
      <c r="Z40" s="63"/>
      <c r="AA40" s="63"/>
      <c r="AB40" s="30"/>
      <c r="AC40" s="63"/>
      <c r="AD40" s="63"/>
      <c r="AE40" s="63"/>
      <c r="AF40" s="63"/>
      <c r="AG40" s="63"/>
      <c r="AH40" s="30"/>
      <c r="AI40" s="44"/>
      <c r="AK40" s="90"/>
      <c r="AM40" s="8"/>
    </row>
    <row r="41" spans="1:39" s="51" customFormat="1" ht="35" customHeight="1">
      <c r="A41" s="35">
        <f>A40+1</f>
        <v>3</v>
      </c>
      <c r="B41" s="36">
        <v>135</v>
      </c>
      <c r="C41" s="36">
        <v>135</v>
      </c>
      <c r="D41" s="37" t="s">
        <v>53</v>
      </c>
      <c r="E41" s="106" t="s">
        <v>54</v>
      </c>
      <c r="F41" s="107"/>
      <c r="G41" s="108"/>
      <c r="H41" s="83"/>
      <c r="I41" s="84"/>
      <c r="J41" s="84"/>
      <c r="K41" s="84"/>
      <c r="L41" s="85"/>
      <c r="M41" s="86">
        <v>3</v>
      </c>
      <c r="N41" s="87">
        <v>4</v>
      </c>
      <c r="O41" s="88">
        <v>1</v>
      </c>
      <c r="P41" s="119">
        <f>SUM(M41:O41)</f>
        <v>8</v>
      </c>
      <c r="Q41" s="116">
        <f t="shared" ref="Q41" si="3">Q40+1</f>
        <v>3</v>
      </c>
      <c r="R41" s="89"/>
      <c r="S41" s="63"/>
      <c r="T41" s="63"/>
      <c r="U41" s="63"/>
      <c r="V41" s="30"/>
      <c r="W41" s="63"/>
      <c r="X41" s="63"/>
      <c r="Y41" s="63"/>
      <c r="Z41" s="63"/>
      <c r="AA41" s="63"/>
      <c r="AB41" s="30"/>
      <c r="AC41" s="63"/>
      <c r="AD41" s="63"/>
      <c r="AE41" s="63"/>
      <c r="AF41" s="63"/>
      <c r="AG41" s="63"/>
      <c r="AH41" s="30"/>
      <c r="AI41" s="44"/>
      <c r="AK41" s="90"/>
      <c r="AM41" s="8"/>
    </row>
    <row r="42" spans="1:39" s="51" customFormat="1" ht="35" customHeight="1">
      <c r="A42" s="35">
        <f>A41+1</f>
        <v>4</v>
      </c>
      <c r="B42" s="36">
        <v>120</v>
      </c>
      <c r="C42" s="36">
        <v>120</v>
      </c>
      <c r="D42" s="37" t="s">
        <v>55</v>
      </c>
      <c r="E42" s="106" t="s">
        <v>56</v>
      </c>
      <c r="F42" s="107"/>
      <c r="G42" s="108"/>
      <c r="H42" s="83"/>
      <c r="I42" s="84"/>
      <c r="J42" s="84"/>
      <c r="K42" s="84"/>
      <c r="L42" s="85"/>
      <c r="M42" s="86">
        <v>4</v>
      </c>
      <c r="N42" s="87">
        <v>3</v>
      </c>
      <c r="O42" s="88">
        <v>5</v>
      </c>
      <c r="P42" s="119">
        <f>SUM(M42:O42)</f>
        <v>12</v>
      </c>
      <c r="Q42" s="116">
        <v>4</v>
      </c>
      <c r="R42" s="89"/>
      <c r="S42" s="63"/>
      <c r="T42" s="63"/>
      <c r="U42" s="63"/>
      <c r="V42" s="30"/>
      <c r="W42" s="63"/>
      <c r="X42" s="63"/>
      <c r="Y42" s="63"/>
      <c r="Z42" s="63"/>
      <c r="AA42" s="63"/>
      <c r="AB42" s="30"/>
      <c r="AC42" s="63"/>
      <c r="AD42" s="63"/>
      <c r="AE42" s="63"/>
      <c r="AF42" s="63"/>
      <c r="AG42" s="63"/>
      <c r="AH42" s="30"/>
      <c r="AI42" s="44"/>
      <c r="AK42" s="90"/>
      <c r="AM42" s="8"/>
    </row>
    <row r="43" spans="1:39" s="51" customFormat="1" ht="48" customHeight="1" thickBot="1">
      <c r="A43" s="58">
        <f>A42+1</f>
        <v>5</v>
      </c>
      <c r="B43" s="74">
        <v>106</v>
      </c>
      <c r="C43" s="74">
        <v>106</v>
      </c>
      <c r="D43" s="75" t="s">
        <v>57</v>
      </c>
      <c r="E43" s="109" t="s">
        <v>58</v>
      </c>
      <c r="F43" s="110"/>
      <c r="G43" s="111"/>
      <c r="H43" s="83"/>
      <c r="I43" s="84"/>
      <c r="J43" s="84"/>
      <c r="K43" s="84"/>
      <c r="L43" s="85"/>
      <c r="M43" s="91">
        <v>5</v>
      </c>
      <c r="N43" s="112" t="s">
        <v>135</v>
      </c>
      <c r="O43" s="92">
        <v>4</v>
      </c>
      <c r="P43" s="130">
        <v>15</v>
      </c>
      <c r="Q43" s="118">
        <v>5</v>
      </c>
      <c r="R43" s="89"/>
      <c r="S43" s="63"/>
      <c r="T43" s="63"/>
      <c r="U43" s="63"/>
      <c r="V43" s="30"/>
      <c r="W43" s="63"/>
      <c r="X43" s="63"/>
      <c r="Y43" s="63"/>
      <c r="Z43" s="63"/>
      <c r="AA43" s="63"/>
      <c r="AB43" s="30"/>
      <c r="AC43" s="63"/>
      <c r="AD43" s="63"/>
      <c r="AE43" s="63"/>
      <c r="AF43" s="63"/>
      <c r="AG43" s="63"/>
      <c r="AH43" s="30"/>
      <c r="AI43" s="44"/>
      <c r="AK43" s="90"/>
      <c r="AM43" s="8"/>
    </row>
    <row r="44" spans="1:39" s="51" customFormat="1" ht="24">
      <c r="A44" s="44"/>
      <c r="B44" s="44"/>
      <c r="C44" s="44"/>
      <c r="D44" s="44"/>
      <c r="E44" s="44"/>
      <c r="F44" s="44"/>
      <c r="G44" s="44"/>
      <c r="H44" s="63"/>
      <c r="I44" s="63"/>
      <c r="J44" s="63"/>
      <c r="K44" s="63"/>
      <c r="L44" s="30"/>
      <c r="M44" s="63"/>
      <c r="N44" s="63"/>
      <c r="O44" s="63"/>
      <c r="P44" s="63"/>
      <c r="Q44" s="30"/>
      <c r="R44" s="63"/>
      <c r="S44" s="63"/>
      <c r="T44" s="63"/>
      <c r="U44" s="63"/>
      <c r="V44" s="30"/>
      <c r="W44" s="44"/>
      <c r="X44" s="44"/>
      <c r="Y44" s="44"/>
      <c r="Z44" s="44"/>
      <c r="AA44" s="63"/>
      <c r="AB44" s="30"/>
      <c r="AC44" s="63"/>
      <c r="AD44" s="63"/>
      <c r="AE44" s="63"/>
      <c r="AF44" s="63"/>
      <c r="AG44" s="63"/>
      <c r="AH44" s="30"/>
      <c r="AI44" s="44"/>
      <c r="AK44" s="90"/>
      <c r="AM44" s="8"/>
    </row>
    <row r="45" spans="1:39" s="51" customFormat="1" ht="48" customHeight="1">
      <c r="A45" s="225" t="s">
        <v>59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Q45" s="226" t="s">
        <v>60</v>
      </c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8"/>
      <c r="AH45" s="8"/>
      <c r="AI45" s="44"/>
      <c r="AK45" s="90"/>
      <c r="AM45" s="8"/>
    </row>
    <row r="46" spans="1:39" s="51" customFormat="1" ht="35" customHeight="1">
      <c r="A46" s="45" t="s">
        <v>61</v>
      </c>
      <c r="B46" s="219" t="s">
        <v>62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Q46" s="222" t="s">
        <v>63</v>
      </c>
      <c r="R46" s="223"/>
      <c r="S46" s="224" t="s">
        <v>64</v>
      </c>
      <c r="T46" s="224"/>
      <c r="U46" s="224"/>
      <c r="V46" s="224" t="s">
        <v>65</v>
      </c>
      <c r="W46" s="224"/>
      <c r="X46" s="224"/>
      <c r="Y46" s="224"/>
      <c r="Z46" s="224"/>
      <c r="AA46" s="224"/>
      <c r="AB46" s="8"/>
      <c r="AH46" s="8"/>
      <c r="AI46" s="44"/>
      <c r="AK46" s="90"/>
      <c r="AM46" s="8"/>
    </row>
    <row r="47" spans="1:39" s="51" customFormat="1" ht="35" customHeight="1">
      <c r="A47" s="38" t="s">
        <v>66</v>
      </c>
      <c r="B47" s="219" t="s">
        <v>166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Q47" s="222" t="s">
        <v>67</v>
      </c>
      <c r="R47" s="223"/>
      <c r="S47" s="224" t="s">
        <v>68</v>
      </c>
      <c r="T47" s="224"/>
      <c r="U47" s="224"/>
      <c r="V47" s="224" t="s">
        <v>65</v>
      </c>
      <c r="W47" s="224"/>
      <c r="X47" s="224"/>
      <c r="Y47" s="224"/>
      <c r="Z47" s="224"/>
      <c r="AA47" s="224"/>
      <c r="AB47" s="8"/>
      <c r="AH47" s="8"/>
      <c r="AI47" s="44"/>
      <c r="AK47" s="90"/>
      <c r="AM47" s="8"/>
    </row>
    <row r="48" spans="1:39" s="51" customFormat="1" ht="35" customHeight="1">
      <c r="A48" s="37" t="s">
        <v>69</v>
      </c>
      <c r="B48" s="219" t="s">
        <v>70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Q48" s="222" t="s">
        <v>71</v>
      </c>
      <c r="R48" s="223"/>
      <c r="S48" s="224" t="s">
        <v>72</v>
      </c>
      <c r="T48" s="224"/>
      <c r="U48" s="224"/>
      <c r="V48" s="224" t="s">
        <v>65</v>
      </c>
      <c r="W48" s="224"/>
      <c r="X48" s="224"/>
      <c r="Y48" s="224"/>
      <c r="Z48" s="224"/>
      <c r="AA48" s="224"/>
      <c r="AB48" s="8"/>
      <c r="AH48" s="8"/>
      <c r="AI48" s="44"/>
      <c r="AK48" s="90"/>
      <c r="AM48" s="8"/>
    </row>
    <row r="49" spans="1:39" s="51" customFormat="1" ht="48" customHeight="1">
      <c r="A49" s="227" t="s">
        <v>73</v>
      </c>
      <c r="B49" s="219" t="s">
        <v>74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Q49" s="222" t="s">
        <v>75</v>
      </c>
      <c r="R49" s="223"/>
      <c r="S49" s="230" t="s">
        <v>76</v>
      </c>
      <c r="T49" s="231"/>
      <c r="U49" s="232"/>
      <c r="V49" s="224" t="s">
        <v>65</v>
      </c>
      <c r="W49" s="224"/>
      <c r="X49" s="224"/>
      <c r="Y49" s="224"/>
      <c r="Z49" s="224"/>
      <c r="AA49" s="224"/>
      <c r="AB49" s="8"/>
      <c r="AH49" s="8"/>
      <c r="AI49" s="44"/>
      <c r="AK49" s="90"/>
      <c r="AM49" s="8"/>
    </row>
    <row r="50" spans="1:39" s="51" customFormat="1" ht="35" customHeight="1">
      <c r="A50" s="228"/>
      <c r="B50" s="233" t="s">
        <v>77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Q50" s="222" t="s">
        <v>78</v>
      </c>
      <c r="R50" s="223"/>
      <c r="S50" s="224" t="s">
        <v>79</v>
      </c>
      <c r="T50" s="224"/>
      <c r="U50" s="224"/>
      <c r="V50" s="224" t="s">
        <v>168</v>
      </c>
      <c r="W50" s="224"/>
      <c r="X50" s="224"/>
      <c r="Y50" s="224"/>
      <c r="Z50" s="224"/>
      <c r="AA50" s="224"/>
      <c r="AB50" s="8"/>
      <c r="AH50" s="8"/>
      <c r="AI50" s="44"/>
      <c r="AK50" s="90"/>
      <c r="AM50" s="8"/>
    </row>
    <row r="51" spans="1:39" s="51" customFormat="1" ht="35" customHeight="1">
      <c r="A51" s="229"/>
      <c r="B51" s="233" t="s">
        <v>80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Q51" s="222" t="s">
        <v>81</v>
      </c>
      <c r="R51" s="223"/>
      <c r="S51" s="224" t="s">
        <v>82</v>
      </c>
      <c r="T51" s="224"/>
      <c r="U51" s="224"/>
      <c r="V51" s="224" t="s">
        <v>83</v>
      </c>
      <c r="W51" s="224"/>
      <c r="X51" s="224"/>
      <c r="Y51" s="224"/>
      <c r="Z51" s="224"/>
      <c r="AA51" s="224"/>
      <c r="AB51" s="8"/>
      <c r="AH51" s="8"/>
      <c r="AI51" s="44"/>
      <c r="AK51" s="90"/>
      <c r="AM51" s="8"/>
    </row>
    <row r="52" spans="1:39" s="51" customFormat="1" ht="35" customHeight="1">
      <c r="A52" s="93" t="s">
        <v>84</v>
      </c>
      <c r="B52" s="219" t="s">
        <v>167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Q52" s="8"/>
      <c r="V52" s="8"/>
      <c r="AB52" s="8"/>
      <c r="AH52" s="8"/>
      <c r="AI52" s="44"/>
      <c r="AK52" s="90"/>
      <c r="AM52" s="8"/>
    </row>
    <row r="54" spans="1:39">
      <c r="B54" s="94"/>
      <c r="C54" s="94"/>
      <c r="D54" s="94"/>
      <c r="E54" s="95"/>
      <c r="F54" s="95"/>
      <c r="G54" s="95"/>
    </row>
    <row r="55" spans="1:39">
      <c r="B55" s="95"/>
      <c r="C55" s="95"/>
      <c r="D55" s="95"/>
      <c r="E55" s="95"/>
      <c r="F55" s="95"/>
      <c r="G55" s="95"/>
    </row>
  </sheetData>
  <sortState ref="A15:AM27">
    <sortCondition ref="AL15:AL27"/>
  </sortState>
  <mergeCells count="67">
    <mergeCell ref="B52:O52"/>
    <mergeCell ref="Q50:R50"/>
    <mergeCell ref="S50:U50"/>
    <mergeCell ref="V50:AA50"/>
    <mergeCell ref="B51:O51"/>
    <mergeCell ref="Q51:R51"/>
    <mergeCell ref="S51:U51"/>
    <mergeCell ref="V51:AA51"/>
    <mergeCell ref="B48:O48"/>
    <mergeCell ref="Q48:R48"/>
    <mergeCell ref="S48:U48"/>
    <mergeCell ref="V48:AA48"/>
    <mergeCell ref="A49:A51"/>
    <mergeCell ref="B49:O49"/>
    <mergeCell ref="Q49:R49"/>
    <mergeCell ref="S49:U49"/>
    <mergeCell ref="V49:AA49"/>
    <mergeCell ref="B50:O50"/>
    <mergeCell ref="B47:O47"/>
    <mergeCell ref="Q47:R47"/>
    <mergeCell ref="S47:U47"/>
    <mergeCell ref="V47:AA47"/>
    <mergeCell ref="A45:O45"/>
    <mergeCell ref="Q45:AA45"/>
    <mergeCell ref="B46:O46"/>
    <mergeCell ref="Q46:R46"/>
    <mergeCell ref="S46:U46"/>
    <mergeCell ref="V46:AA46"/>
    <mergeCell ref="AL10:AL12"/>
    <mergeCell ref="AM10:AM12"/>
    <mergeCell ref="AJ14:AM14"/>
    <mergeCell ref="AJ29:AM29"/>
    <mergeCell ref="AJ10:AJ12"/>
    <mergeCell ref="AK10:AK12"/>
    <mergeCell ref="AA10:AA12"/>
    <mergeCell ref="AB10:AB12"/>
    <mergeCell ref="AG10:AG12"/>
    <mergeCell ref="AH10:AH12"/>
    <mergeCell ref="K10:K12"/>
    <mergeCell ref="L10:L12"/>
    <mergeCell ref="P10:P12"/>
    <mergeCell ref="Q10:Q12"/>
    <mergeCell ref="U10:U12"/>
    <mergeCell ref="V10:V12"/>
    <mergeCell ref="H8:L8"/>
    <mergeCell ref="M8:Q8"/>
    <mergeCell ref="R8:V8"/>
    <mergeCell ref="W8:AB8"/>
    <mergeCell ref="AC8:AH8"/>
    <mergeCell ref="H9:L9"/>
    <mergeCell ref="M9:Q9"/>
    <mergeCell ref="W9:AB9"/>
    <mergeCell ref="AC9:AH9"/>
    <mergeCell ref="R9:V9"/>
    <mergeCell ref="H6:L7"/>
    <mergeCell ref="M6:Q7"/>
    <mergeCell ref="R6:V7"/>
    <mergeCell ref="W6:AB7"/>
    <mergeCell ref="AC6:AH7"/>
    <mergeCell ref="AJ5:AM9"/>
    <mergeCell ref="E2:AH2"/>
    <mergeCell ref="E3:AH3"/>
    <mergeCell ref="H5:L5"/>
    <mergeCell ref="M5:Q5"/>
    <mergeCell ref="R5:V5"/>
    <mergeCell ref="W5:AB5"/>
    <mergeCell ref="AC5:AH5"/>
  </mergeCells>
  <pageMargins left="0.5" right="0.5" top="0.5" bottom="0.25" header="0.3" footer="0.3"/>
  <pageSetup scale="27" orientation="landscape" horizontalDpi="0" verticalDpi="0"/>
  <headerFooter>
    <oddFooter>&amp;L&amp;"Calibri,Regular"&amp;K000000&amp;F&amp;R&amp;"Calibri,Regular"&amp;K000000Page &amp;P of &amp;N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5202-03C8-C642-8743-710CBF2B3F5B}">
  <sheetPr>
    <pageSetUpPr fitToPage="1"/>
  </sheetPr>
  <dimension ref="A1:Q21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sqref="A1:D3"/>
    </sheetView>
  </sheetViews>
  <sheetFormatPr baseColWidth="10" defaultRowHeight="16"/>
  <cols>
    <col min="1" max="1" width="10.1640625" style="99" customWidth="1"/>
    <col min="2" max="2" width="19.83203125" style="100" customWidth="1"/>
    <col min="3" max="3" width="13.83203125" style="100" customWidth="1"/>
    <col min="4" max="4" width="9.83203125" style="100" customWidth="1"/>
    <col min="5" max="5" width="15.1640625" style="100" customWidth="1"/>
    <col min="6" max="6" width="17.33203125" style="100" customWidth="1"/>
    <col min="7" max="7" width="17" style="100" customWidth="1"/>
    <col min="8" max="8" width="19" style="100" customWidth="1"/>
    <col min="9" max="10" width="17.6640625" style="100" customWidth="1"/>
    <col min="11" max="11" width="18" style="100" customWidth="1"/>
    <col min="12" max="12" width="17" style="100" customWidth="1"/>
    <col min="13" max="13" width="13" style="100" customWidth="1"/>
    <col min="14" max="14" width="14.33203125" style="100" customWidth="1"/>
    <col min="15" max="15" width="14" style="100" customWidth="1"/>
    <col min="16" max="16" width="16.83203125" style="100" customWidth="1"/>
    <col min="17" max="17" width="12.5" style="100" customWidth="1"/>
    <col min="18" max="16384" width="10.83203125" style="100"/>
  </cols>
  <sheetData>
    <row r="1" spans="1:17">
      <c r="A1" s="324" t="s">
        <v>258</v>
      </c>
      <c r="B1" s="324"/>
      <c r="C1" s="324"/>
      <c r="D1" s="324"/>
    </row>
    <row r="2" spans="1:17">
      <c r="A2" s="324" t="s">
        <v>259</v>
      </c>
      <c r="B2" s="324"/>
      <c r="C2" s="324"/>
      <c r="D2" s="324"/>
    </row>
    <row r="3" spans="1:17">
      <c r="A3" s="325" t="s">
        <v>260</v>
      </c>
      <c r="B3" s="325"/>
      <c r="C3" s="325"/>
      <c r="D3" s="325"/>
    </row>
    <row r="4" spans="1:17" ht="17">
      <c r="E4" s="101" t="s">
        <v>86</v>
      </c>
      <c r="F4" s="101" t="s">
        <v>87</v>
      </c>
      <c r="G4" s="101" t="s">
        <v>88</v>
      </c>
      <c r="H4" s="101" t="s">
        <v>89</v>
      </c>
      <c r="I4" s="101" t="s">
        <v>90</v>
      </c>
      <c r="J4" s="101" t="s">
        <v>113</v>
      </c>
      <c r="K4" s="100">
        <v>7</v>
      </c>
      <c r="L4" s="100">
        <v>8</v>
      </c>
      <c r="M4" s="100">
        <v>9</v>
      </c>
      <c r="N4" s="100">
        <v>10</v>
      </c>
      <c r="O4" s="100">
        <v>11</v>
      </c>
      <c r="P4" s="100">
        <v>12</v>
      </c>
      <c r="Q4" s="100">
        <v>13</v>
      </c>
    </row>
    <row r="5" spans="1:17" ht="34">
      <c r="A5" s="99" t="s">
        <v>91</v>
      </c>
      <c r="B5" s="100" t="s">
        <v>92</v>
      </c>
      <c r="C5" s="100" t="s">
        <v>21</v>
      </c>
      <c r="D5" s="100" t="s">
        <v>93</v>
      </c>
      <c r="E5" s="101" t="s">
        <v>149</v>
      </c>
      <c r="F5" s="101">
        <v>5204</v>
      </c>
      <c r="G5" s="101">
        <v>5643</v>
      </c>
      <c r="H5" s="101">
        <v>1065</v>
      </c>
      <c r="I5" s="101">
        <v>5032</v>
      </c>
      <c r="J5" s="101">
        <v>4873</v>
      </c>
      <c r="K5" s="100">
        <v>5650</v>
      </c>
      <c r="L5" s="100">
        <v>3062</v>
      </c>
      <c r="M5" s="100">
        <v>708</v>
      </c>
      <c r="N5" s="100">
        <v>3738</v>
      </c>
      <c r="O5" s="100">
        <v>5255</v>
      </c>
      <c r="P5" s="100" t="s">
        <v>225</v>
      </c>
      <c r="Q5" s="100" t="s">
        <v>219</v>
      </c>
    </row>
    <row r="6" spans="1:17" s="104" customFormat="1" ht="17">
      <c r="A6" s="105">
        <v>43253</v>
      </c>
      <c r="B6" s="104" t="s">
        <v>106</v>
      </c>
      <c r="C6" s="104" t="s">
        <v>118</v>
      </c>
      <c r="D6" s="104" t="s">
        <v>44</v>
      </c>
      <c r="E6" s="104" t="s">
        <v>44</v>
      </c>
      <c r="F6" s="104" t="s">
        <v>44</v>
      </c>
      <c r="G6" s="104" t="s">
        <v>44</v>
      </c>
      <c r="H6" s="104" t="s">
        <v>44</v>
      </c>
      <c r="I6" s="104" t="s">
        <v>44</v>
      </c>
      <c r="J6" s="104" t="s">
        <v>44</v>
      </c>
      <c r="K6" s="104" t="s">
        <v>44</v>
      </c>
      <c r="L6" s="104" t="s">
        <v>44</v>
      </c>
      <c r="M6" s="104" t="s">
        <v>44</v>
      </c>
      <c r="N6" s="104" t="s">
        <v>44</v>
      </c>
      <c r="O6" s="104" t="s">
        <v>44</v>
      </c>
      <c r="P6" s="104" t="s">
        <v>44</v>
      </c>
      <c r="Q6" s="104" t="s">
        <v>44</v>
      </c>
    </row>
    <row r="7" spans="1:17" s="104" customFormat="1" ht="68">
      <c r="A7" s="105">
        <v>43260</v>
      </c>
      <c r="B7" s="104" t="s">
        <v>107</v>
      </c>
      <c r="C7" s="104">
        <v>7</v>
      </c>
      <c r="D7" s="104">
        <v>20</v>
      </c>
      <c r="E7" s="104" t="s">
        <v>126</v>
      </c>
      <c r="F7" s="104" t="s">
        <v>44</v>
      </c>
      <c r="G7" s="104" t="s">
        <v>127</v>
      </c>
      <c r="H7" s="104" t="s">
        <v>128</v>
      </c>
      <c r="I7" s="104" t="s">
        <v>129</v>
      </c>
      <c r="J7" s="104" t="s">
        <v>44</v>
      </c>
      <c r="K7" s="104" t="s">
        <v>131</v>
      </c>
      <c r="L7" s="104" t="s">
        <v>96</v>
      </c>
      <c r="M7" s="104" t="s">
        <v>130</v>
      </c>
      <c r="N7" s="104" t="s">
        <v>44</v>
      </c>
      <c r="O7" s="104" t="s">
        <v>44</v>
      </c>
      <c r="P7" s="104" t="s">
        <v>44</v>
      </c>
      <c r="Q7" s="104" t="s">
        <v>44</v>
      </c>
    </row>
    <row r="8" spans="1:17" s="104" customFormat="1" ht="85">
      <c r="A8" s="105">
        <v>43267</v>
      </c>
      <c r="B8" s="104" t="s">
        <v>108</v>
      </c>
      <c r="C8" s="104">
        <v>9</v>
      </c>
      <c r="D8" s="104">
        <v>26</v>
      </c>
      <c r="E8" s="104" t="s">
        <v>124</v>
      </c>
      <c r="F8" s="104" t="s">
        <v>44</v>
      </c>
      <c r="G8" s="104" t="s">
        <v>95</v>
      </c>
      <c r="H8" s="104" t="s">
        <v>122</v>
      </c>
      <c r="I8" s="104" t="s">
        <v>44</v>
      </c>
      <c r="J8" s="104" t="s">
        <v>44</v>
      </c>
      <c r="K8" s="104" t="s">
        <v>121</v>
      </c>
      <c r="L8" s="104" t="s">
        <v>96</v>
      </c>
      <c r="M8" s="104" t="s">
        <v>120</v>
      </c>
      <c r="N8" s="104" t="s">
        <v>123</v>
      </c>
      <c r="O8" s="104" t="s">
        <v>117</v>
      </c>
      <c r="P8" s="104" t="s">
        <v>125</v>
      </c>
      <c r="Q8" s="104" t="s">
        <v>44</v>
      </c>
    </row>
    <row r="9" spans="1:17" s="104" customFormat="1" ht="34">
      <c r="A9" s="105">
        <v>43274</v>
      </c>
      <c r="B9" s="104" t="s">
        <v>109</v>
      </c>
      <c r="C9" s="104" t="s">
        <v>119</v>
      </c>
      <c r="D9" s="104" t="s">
        <v>44</v>
      </c>
      <c r="E9" s="104" t="s">
        <v>44</v>
      </c>
      <c r="F9" s="104" t="s">
        <v>44</v>
      </c>
      <c r="G9" s="104" t="s">
        <v>44</v>
      </c>
      <c r="H9" s="104" t="s">
        <v>44</v>
      </c>
      <c r="I9" s="104" t="s">
        <v>44</v>
      </c>
      <c r="J9" s="104" t="s">
        <v>44</v>
      </c>
      <c r="K9" s="104" t="s">
        <v>44</v>
      </c>
      <c r="L9" s="104" t="s">
        <v>44</v>
      </c>
      <c r="M9" s="104" t="s">
        <v>44</v>
      </c>
      <c r="N9" s="104" t="s">
        <v>44</v>
      </c>
      <c r="O9" s="104" t="s">
        <v>44</v>
      </c>
      <c r="P9" s="104" t="s">
        <v>44</v>
      </c>
      <c r="Q9" s="104" t="s">
        <v>44</v>
      </c>
    </row>
    <row r="10" spans="1:17" s="103" customFormat="1" ht="68">
      <c r="A10" s="102">
        <v>43281</v>
      </c>
      <c r="B10" s="103" t="s">
        <v>94</v>
      </c>
      <c r="C10" s="103">
        <v>8</v>
      </c>
      <c r="D10" s="103">
        <v>18</v>
      </c>
      <c r="E10" s="103" t="s">
        <v>114</v>
      </c>
      <c r="F10" s="103" t="s">
        <v>115</v>
      </c>
      <c r="G10" s="103" t="s">
        <v>95</v>
      </c>
      <c r="H10" s="103" t="s">
        <v>44</v>
      </c>
      <c r="I10" s="103" t="s">
        <v>116</v>
      </c>
      <c r="J10" s="103" t="s">
        <v>44</v>
      </c>
      <c r="K10" s="103" t="s">
        <v>100</v>
      </c>
      <c r="L10" s="103" t="s">
        <v>96</v>
      </c>
      <c r="M10" s="103" t="s">
        <v>44</v>
      </c>
      <c r="N10" s="103" t="s">
        <v>98</v>
      </c>
      <c r="O10" s="103" t="s">
        <v>117</v>
      </c>
      <c r="P10" s="103" t="s">
        <v>44</v>
      </c>
      <c r="Q10" s="104" t="s">
        <v>44</v>
      </c>
    </row>
    <row r="11" spans="1:17" s="103" customFormat="1" ht="51">
      <c r="A11" s="102">
        <v>43288</v>
      </c>
      <c r="B11" s="103" t="s">
        <v>97</v>
      </c>
      <c r="C11" s="103">
        <v>9</v>
      </c>
      <c r="D11" s="103">
        <v>22</v>
      </c>
      <c r="E11" s="103" t="s">
        <v>126</v>
      </c>
      <c r="F11" s="103" t="s">
        <v>147</v>
      </c>
      <c r="G11" s="103" t="s">
        <v>95</v>
      </c>
      <c r="H11" s="103" t="s">
        <v>146</v>
      </c>
      <c r="I11" s="103" t="s">
        <v>145</v>
      </c>
      <c r="J11" s="103" t="s">
        <v>44</v>
      </c>
      <c r="K11" s="103" t="s">
        <v>144</v>
      </c>
      <c r="L11" s="113" t="s">
        <v>44</v>
      </c>
      <c r="M11" s="103" t="s">
        <v>120</v>
      </c>
      <c r="N11" s="103" t="s">
        <v>143</v>
      </c>
      <c r="O11" s="113" t="s">
        <v>44</v>
      </c>
      <c r="P11" s="103" t="s">
        <v>148</v>
      </c>
      <c r="Q11" s="104" t="s">
        <v>44</v>
      </c>
    </row>
    <row r="12" spans="1:17" s="104" customFormat="1" ht="68">
      <c r="A12" s="105">
        <v>43295</v>
      </c>
      <c r="B12" s="104" t="s">
        <v>110</v>
      </c>
      <c r="C12" s="104">
        <v>9</v>
      </c>
      <c r="D12" s="104">
        <v>27</v>
      </c>
      <c r="E12" s="104" t="s">
        <v>44</v>
      </c>
      <c r="F12" s="104" t="s">
        <v>155</v>
      </c>
      <c r="G12" s="104" t="s">
        <v>156</v>
      </c>
      <c r="H12" s="104" t="s">
        <v>152</v>
      </c>
      <c r="I12" s="104" t="s">
        <v>157</v>
      </c>
      <c r="J12" s="104" t="s">
        <v>44</v>
      </c>
      <c r="K12" s="104" t="s">
        <v>154</v>
      </c>
      <c r="L12" s="104" t="s">
        <v>96</v>
      </c>
      <c r="M12" s="104" t="s">
        <v>150</v>
      </c>
      <c r="N12" s="104" t="s">
        <v>151</v>
      </c>
      <c r="O12" s="104" t="s">
        <v>44</v>
      </c>
      <c r="P12" s="104" t="s">
        <v>153</v>
      </c>
      <c r="Q12" s="104" t="s">
        <v>44</v>
      </c>
    </row>
    <row r="13" spans="1:17" s="103" customFormat="1" ht="51">
      <c r="A13" s="102">
        <v>43302</v>
      </c>
      <c r="B13" s="103" t="s">
        <v>99</v>
      </c>
      <c r="C13" s="103">
        <v>7</v>
      </c>
      <c r="D13" s="103">
        <v>21</v>
      </c>
      <c r="E13" s="103" t="s">
        <v>44</v>
      </c>
      <c r="F13" s="103" t="s">
        <v>169</v>
      </c>
      <c r="G13" s="104" t="s">
        <v>170</v>
      </c>
      <c r="H13" s="103" t="s">
        <v>205</v>
      </c>
      <c r="I13" s="103" t="s">
        <v>145</v>
      </c>
      <c r="J13" s="103" t="s">
        <v>44</v>
      </c>
      <c r="K13" s="103" t="s">
        <v>171</v>
      </c>
      <c r="L13" s="103" t="s">
        <v>172</v>
      </c>
      <c r="M13" s="103" t="s">
        <v>44</v>
      </c>
      <c r="N13" s="103" t="s">
        <v>151</v>
      </c>
      <c r="O13" s="103" t="s">
        <v>44</v>
      </c>
      <c r="P13" s="103" t="s">
        <v>44</v>
      </c>
      <c r="Q13" s="104" t="s">
        <v>44</v>
      </c>
    </row>
    <row r="14" spans="1:17" s="103" customFormat="1" ht="34">
      <c r="A14" s="102">
        <v>43309</v>
      </c>
      <c r="B14" s="103" t="s">
        <v>101</v>
      </c>
      <c r="C14" s="103">
        <v>10</v>
      </c>
      <c r="D14" s="103">
        <v>20</v>
      </c>
      <c r="E14" s="103" t="s">
        <v>44</v>
      </c>
      <c r="F14" s="103" t="s">
        <v>204</v>
      </c>
      <c r="G14" s="103" t="s">
        <v>95</v>
      </c>
      <c r="H14" s="103" t="s">
        <v>206</v>
      </c>
      <c r="I14" s="103" t="s">
        <v>207</v>
      </c>
      <c r="J14" s="103" t="s">
        <v>208</v>
      </c>
      <c r="K14" s="103" t="s">
        <v>100</v>
      </c>
      <c r="L14" s="103" t="s">
        <v>96</v>
      </c>
      <c r="M14" s="103" t="s">
        <v>44</v>
      </c>
      <c r="N14" s="103" t="s">
        <v>98</v>
      </c>
      <c r="O14" s="103" t="s">
        <v>209</v>
      </c>
      <c r="P14" s="103" t="s">
        <v>210</v>
      </c>
      <c r="Q14" s="104" t="s">
        <v>44</v>
      </c>
    </row>
    <row r="15" spans="1:17" s="261" customFormat="1" ht="68">
      <c r="A15" s="260">
        <v>43316</v>
      </c>
      <c r="B15" s="261" t="s">
        <v>203</v>
      </c>
      <c r="C15" s="261">
        <v>10</v>
      </c>
      <c r="D15" s="261">
        <v>30</v>
      </c>
      <c r="E15" s="261" t="s">
        <v>215</v>
      </c>
      <c r="F15" s="261" t="s">
        <v>213</v>
      </c>
      <c r="G15" s="261" t="s">
        <v>214</v>
      </c>
      <c r="H15" s="261" t="s">
        <v>216</v>
      </c>
      <c r="I15" s="261" t="s">
        <v>218</v>
      </c>
      <c r="J15" s="261" t="s">
        <v>44</v>
      </c>
      <c r="K15" s="261" t="s">
        <v>212</v>
      </c>
      <c r="L15" s="261" t="s">
        <v>44</v>
      </c>
      <c r="M15" s="261" t="s">
        <v>44</v>
      </c>
      <c r="N15" s="261" t="s">
        <v>98</v>
      </c>
      <c r="O15" s="261" t="s">
        <v>209</v>
      </c>
      <c r="P15" s="261" t="s">
        <v>217</v>
      </c>
      <c r="Q15" s="261" t="s">
        <v>220</v>
      </c>
    </row>
    <row r="16" spans="1:17" s="261" customFormat="1" ht="51">
      <c r="A16" s="260">
        <v>43317</v>
      </c>
      <c r="B16" s="261" t="s">
        <v>211</v>
      </c>
      <c r="C16" s="261">
        <v>4</v>
      </c>
      <c r="D16" s="261">
        <v>12</v>
      </c>
      <c r="E16" s="261" t="s">
        <v>44</v>
      </c>
      <c r="F16" s="261" t="s">
        <v>223</v>
      </c>
      <c r="G16" s="261" t="s">
        <v>222</v>
      </c>
      <c r="H16" s="261" t="s">
        <v>221</v>
      </c>
      <c r="I16" s="261" t="s">
        <v>224</v>
      </c>
      <c r="J16" s="261" t="s">
        <v>44</v>
      </c>
      <c r="K16" s="261" t="s">
        <v>44</v>
      </c>
      <c r="L16" s="261" t="s">
        <v>44</v>
      </c>
      <c r="M16" s="261" t="s">
        <v>44</v>
      </c>
      <c r="N16" s="261" t="s">
        <v>44</v>
      </c>
      <c r="O16" s="261" t="s">
        <v>44</v>
      </c>
      <c r="P16" s="261" t="s">
        <v>44</v>
      </c>
      <c r="Q16" s="261" t="s">
        <v>44</v>
      </c>
    </row>
    <row r="17" spans="1:17" s="104" customFormat="1" ht="34">
      <c r="A17" s="105">
        <v>43323</v>
      </c>
      <c r="B17" s="104" t="s">
        <v>111</v>
      </c>
      <c r="C17" s="104" t="s">
        <v>119</v>
      </c>
      <c r="D17" s="104" t="s">
        <v>44</v>
      </c>
      <c r="E17" s="104" t="s">
        <v>44</v>
      </c>
      <c r="F17" s="104" t="s">
        <v>44</v>
      </c>
      <c r="G17" s="104" t="s">
        <v>44</v>
      </c>
      <c r="H17" s="104" t="s">
        <v>44</v>
      </c>
      <c r="I17" s="104" t="s">
        <v>44</v>
      </c>
      <c r="J17" s="104" t="s">
        <v>44</v>
      </c>
      <c r="K17" s="104" t="s">
        <v>44</v>
      </c>
      <c r="L17" s="104" t="s">
        <v>44</v>
      </c>
      <c r="M17" s="104" t="s">
        <v>44</v>
      </c>
      <c r="N17" s="104" t="s">
        <v>44</v>
      </c>
      <c r="O17" s="104" t="s">
        <v>44</v>
      </c>
      <c r="P17" s="104" t="s">
        <v>44</v>
      </c>
      <c r="Q17" s="104" t="s">
        <v>44</v>
      </c>
    </row>
    <row r="18" spans="1:17" s="103" customFormat="1" ht="68">
      <c r="A18" s="102">
        <v>43330</v>
      </c>
      <c r="B18" s="103" t="s">
        <v>102</v>
      </c>
      <c r="C18" s="103">
        <v>8</v>
      </c>
      <c r="D18" s="103">
        <v>21</v>
      </c>
      <c r="E18" s="103" t="s">
        <v>253</v>
      </c>
      <c r="F18" s="103" t="s">
        <v>169</v>
      </c>
      <c r="G18" s="103" t="s">
        <v>95</v>
      </c>
      <c r="H18" s="103" t="s">
        <v>44</v>
      </c>
      <c r="I18" s="103" t="s">
        <v>44</v>
      </c>
      <c r="J18" s="103" t="s">
        <v>254</v>
      </c>
      <c r="K18" s="103" t="s">
        <v>100</v>
      </c>
      <c r="L18" s="103" t="s">
        <v>44</v>
      </c>
      <c r="M18" s="103" t="s">
        <v>255</v>
      </c>
      <c r="N18" s="103" t="s">
        <v>256</v>
      </c>
      <c r="O18" s="103" t="s">
        <v>44</v>
      </c>
      <c r="P18" s="103" t="s">
        <v>217</v>
      </c>
      <c r="Q18" s="103" t="s">
        <v>44</v>
      </c>
    </row>
    <row r="19" spans="1:17" s="104" customFormat="1" ht="17">
      <c r="A19" s="105">
        <v>43337</v>
      </c>
      <c r="B19" s="104" t="s">
        <v>112</v>
      </c>
    </row>
    <row r="20" spans="1:17" s="104" customFormat="1" ht="17">
      <c r="A20" s="105">
        <v>43344</v>
      </c>
      <c r="B20" s="104" t="s">
        <v>103</v>
      </c>
    </row>
    <row r="21" spans="1:17" s="104" customFormat="1" ht="17">
      <c r="A21" s="105">
        <v>43345</v>
      </c>
      <c r="B21" s="104" t="s">
        <v>105</v>
      </c>
    </row>
  </sheetData>
  <mergeCells count="3">
    <mergeCell ref="A1:D1"/>
    <mergeCell ref="A2:D2"/>
    <mergeCell ref="A3:D3"/>
  </mergeCells>
  <printOptions headings="1" gridLines="1"/>
  <pageMargins left="0.7" right="0.7" top="0.75" bottom="0.75" header="0.3" footer="0.3"/>
  <pageSetup scale="4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9915-84CA-834D-B56A-64539D677BB3}">
  <sheetPr>
    <pageSetUpPr fitToPage="1"/>
  </sheetPr>
  <dimension ref="A1:L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:D3"/>
    </sheetView>
  </sheetViews>
  <sheetFormatPr baseColWidth="10" defaultRowHeight="16"/>
  <cols>
    <col min="1" max="1" width="10.1640625" style="99" customWidth="1"/>
    <col min="2" max="2" width="18.5" style="100" customWidth="1"/>
    <col min="3" max="3" width="13.83203125" style="100" customWidth="1"/>
    <col min="4" max="4" width="9.83203125" style="100" customWidth="1"/>
    <col min="5" max="5" width="18" style="100" customWidth="1"/>
    <col min="6" max="6" width="17" style="100" customWidth="1"/>
    <col min="7" max="7" width="11.83203125" style="100" customWidth="1"/>
    <col min="8" max="8" width="14.33203125" style="100" customWidth="1"/>
    <col min="9" max="9" width="15.33203125" style="100" customWidth="1"/>
    <col min="10" max="10" width="12.6640625" style="100" customWidth="1"/>
    <col min="11" max="11" width="13.83203125" style="100" customWidth="1"/>
    <col min="12" max="16384" width="10.83203125" style="100"/>
  </cols>
  <sheetData>
    <row r="1" spans="1:12">
      <c r="A1" s="324" t="s">
        <v>258</v>
      </c>
      <c r="B1" s="324"/>
      <c r="C1" s="324"/>
      <c r="D1" s="324"/>
    </row>
    <row r="2" spans="1:12">
      <c r="A2" s="324" t="s">
        <v>259</v>
      </c>
      <c r="B2" s="324"/>
      <c r="C2" s="324"/>
      <c r="D2" s="324"/>
    </row>
    <row r="3" spans="1:12">
      <c r="A3" s="325" t="s">
        <v>45</v>
      </c>
      <c r="B3" s="325"/>
      <c r="C3" s="325"/>
      <c r="D3" s="325"/>
    </row>
    <row r="4" spans="1:12" ht="17">
      <c r="A4" s="99" t="s">
        <v>91</v>
      </c>
      <c r="B4" s="100" t="s">
        <v>92</v>
      </c>
      <c r="C4" s="100" t="s">
        <v>21</v>
      </c>
      <c r="D4" s="100" t="s">
        <v>93</v>
      </c>
      <c r="E4" s="100">
        <v>78677</v>
      </c>
      <c r="F4" s="100" t="s">
        <v>226</v>
      </c>
      <c r="G4" s="100">
        <v>81334</v>
      </c>
      <c r="H4" s="100">
        <v>80726</v>
      </c>
      <c r="I4" s="100">
        <v>81261</v>
      </c>
      <c r="J4" s="100">
        <v>80513</v>
      </c>
      <c r="K4" s="100">
        <v>3934</v>
      </c>
      <c r="L4" s="100" t="s">
        <v>227</v>
      </c>
    </row>
    <row r="5" spans="1:12" s="104" customFormat="1" ht="17">
      <c r="A5" s="105">
        <v>43253</v>
      </c>
      <c r="B5" s="104" t="s">
        <v>106</v>
      </c>
      <c r="C5" s="104" t="s">
        <v>118</v>
      </c>
      <c r="D5" s="104" t="s">
        <v>44</v>
      </c>
      <c r="E5" s="104" t="s">
        <v>44</v>
      </c>
      <c r="F5" s="104" t="s">
        <v>44</v>
      </c>
      <c r="G5" s="104" t="s">
        <v>44</v>
      </c>
      <c r="H5" s="104" t="s">
        <v>44</v>
      </c>
      <c r="I5" s="104" t="s">
        <v>44</v>
      </c>
      <c r="J5" s="104" t="s">
        <v>44</v>
      </c>
      <c r="K5" s="104" t="s">
        <v>44</v>
      </c>
      <c r="L5" s="104" t="s">
        <v>44</v>
      </c>
    </row>
    <row r="6" spans="1:12" s="104" customFormat="1" ht="17">
      <c r="A6" s="105">
        <v>43260</v>
      </c>
      <c r="B6" s="104" t="s">
        <v>107</v>
      </c>
      <c r="C6" s="104" t="s">
        <v>44</v>
      </c>
      <c r="D6" s="104" t="s">
        <v>44</v>
      </c>
      <c r="E6" s="104" t="s">
        <v>44</v>
      </c>
      <c r="F6" s="104" t="s">
        <v>44</v>
      </c>
      <c r="G6" s="104" t="s">
        <v>44</v>
      </c>
      <c r="H6" s="104" t="s">
        <v>44</v>
      </c>
      <c r="I6" s="104" t="s">
        <v>44</v>
      </c>
      <c r="J6" s="104" t="s">
        <v>44</v>
      </c>
      <c r="K6" s="104" t="s">
        <v>44</v>
      </c>
      <c r="L6" s="104" t="s">
        <v>44</v>
      </c>
    </row>
    <row r="7" spans="1:12" s="104" customFormat="1" ht="17">
      <c r="A7" s="105">
        <v>43267</v>
      </c>
      <c r="B7" s="104" t="s">
        <v>108</v>
      </c>
      <c r="C7" s="104" t="s">
        <v>44</v>
      </c>
      <c r="D7" s="104" t="s">
        <v>44</v>
      </c>
      <c r="E7" s="104" t="s">
        <v>44</v>
      </c>
      <c r="F7" s="104" t="s">
        <v>44</v>
      </c>
      <c r="G7" s="104" t="s">
        <v>44</v>
      </c>
      <c r="H7" s="104" t="s">
        <v>44</v>
      </c>
      <c r="I7" s="104" t="s">
        <v>44</v>
      </c>
      <c r="J7" s="104" t="s">
        <v>44</v>
      </c>
      <c r="K7" s="104" t="s">
        <v>44</v>
      </c>
      <c r="L7" s="104" t="s">
        <v>44</v>
      </c>
    </row>
    <row r="8" spans="1:12" s="104" customFormat="1" ht="34">
      <c r="A8" s="105">
        <v>43274</v>
      </c>
      <c r="B8" s="104" t="s">
        <v>109</v>
      </c>
      <c r="C8" s="104" t="s">
        <v>119</v>
      </c>
      <c r="D8" s="104" t="s">
        <v>44</v>
      </c>
      <c r="E8" s="104" t="s">
        <v>44</v>
      </c>
      <c r="F8" s="104" t="s">
        <v>44</v>
      </c>
      <c r="G8" s="104" t="s">
        <v>44</v>
      </c>
      <c r="H8" s="104" t="s">
        <v>44</v>
      </c>
      <c r="I8" s="104" t="s">
        <v>44</v>
      </c>
      <c r="J8" s="104" t="s">
        <v>44</v>
      </c>
      <c r="K8" s="104" t="s">
        <v>44</v>
      </c>
      <c r="L8" s="104" t="s">
        <v>44</v>
      </c>
    </row>
    <row r="9" spans="1:12" s="103" customFormat="1" ht="17">
      <c r="A9" s="102">
        <v>43281</v>
      </c>
      <c r="B9" s="103" t="s">
        <v>94</v>
      </c>
      <c r="C9" s="103">
        <v>5</v>
      </c>
      <c r="D9" s="103">
        <v>5</v>
      </c>
      <c r="E9" s="103" t="s">
        <v>47</v>
      </c>
      <c r="F9" s="103" t="s">
        <v>49</v>
      </c>
      <c r="G9" s="103" t="s">
        <v>46</v>
      </c>
      <c r="H9" s="103" t="s">
        <v>50</v>
      </c>
      <c r="I9" s="103" t="s">
        <v>51</v>
      </c>
      <c r="J9" s="103" t="s">
        <v>44</v>
      </c>
      <c r="K9" s="103" t="s">
        <v>44</v>
      </c>
      <c r="L9" s="103" t="s">
        <v>44</v>
      </c>
    </row>
    <row r="10" spans="1:12" s="103" customFormat="1" ht="17">
      <c r="A10" s="102">
        <v>43288</v>
      </c>
      <c r="B10" s="103" t="s">
        <v>97</v>
      </c>
      <c r="C10" s="103">
        <v>4</v>
      </c>
      <c r="D10" s="103">
        <v>4</v>
      </c>
      <c r="E10" s="103" t="s">
        <v>47</v>
      </c>
      <c r="F10" s="103" t="s">
        <v>49</v>
      </c>
      <c r="G10" s="103" t="s">
        <v>44</v>
      </c>
      <c r="H10" s="103" t="s">
        <v>50</v>
      </c>
      <c r="I10" s="103" t="s">
        <v>51</v>
      </c>
      <c r="J10" s="103" t="s">
        <v>44</v>
      </c>
      <c r="K10" s="103" t="s">
        <v>44</v>
      </c>
      <c r="L10" s="103" t="s">
        <v>44</v>
      </c>
    </row>
    <row r="11" spans="1:12" s="104" customFormat="1" ht="17">
      <c r="A11" s="105">
        <v>43295</v>
      </c>
      <c r="B11" s="104" t="s">
        <v>110</v>
      </c>
      <c r="C11" s="104" t="s">
        <v>44</v>
      </c>
      <c r="D11" s="104" t="s">
        <v>44</v>
      </c>
      <c r="E11" s="104" t="s">
        <v>44</v>
      </c>
      <c r="F11" s="104" t="s">
        <v>44</v>
      </c>
      <c r="G11" s="104" t="s">
        <v>44</v>
      </c>
      <c r="H11" s="104" t="s">
        <v>44</v>
      </c>
      <c r="I11" s="104" t="s">
        <v>44</v>
      </c>
      <c r="J11" s="104" t="s">
        <v>44</v>
      </c>
      <c r="K11" s="104" t="s">
        <v>44</v>
      </c>
      <c r="L11" s="104" t="s">
        <v>44</v>
      </c>
    </row>
    <row r="12" spans="1:12" s="103" customFormat="1" ht="17">
      <c r="A12" s="102">
        <v>43302</v>
      </c>
      <c r="B12" s="103" t="s">
        <v>99</v>
      </c>
      <c r="C12" s="103">
        <v>4</v>
      </c>
      <c r="D12" s="103">
        <v>4</v>
      </c>
      <c r="E12" s="103" t="s">
        <v>47</v>
      </c>
      <c r="F12" s="103" t="s">
        <v>44</v>
      </c>
      <c r="G12" s="103" t="s">
        <v>44</v>
      </c>
      <c r="H12" s="103" t="s">
        <v>50</v>
      </c>
      <c r="I12" s="103" t="s">
        <v>51</v>
      </c>
      <c r="J12" s="103" t="s">
        <v>160</v>
      </c>
      <c r="K12" s="103" t="s">
        <v>44</v>
      </c>
      <c r="L12" s="103" t="s">
        <v>44</v>
      </c>
    </row>
    <row r="13" spans="1:12" s="103" customFormat="1" ht="17">
      <c r="A13" s="102">
        <v>43309</v>
      </c>
      <c r="B13" s="103" t="s">
        <v>101</v>
      </c>
      <c r="C13" s="103">
        <v>3</v>
      </c>
      <c r="D13" s="103">
        <v>3</v>
      </c>
      <c r="E13" s="103" t="s">
        <v>47</v>
      </c>
      <c r="F13" s="103" t="s">
        <v>44</v>
      </c>
      <c r="G13" s="103" t="s">
        <v>44</v>
      </c>
      <c r="H13" s="103" t="s">
        <v>50</v>
      </c>
      <c r="I13" s="103" t="s">
        <v>44</v>
      </c>
      <c r="J13" s="103" t="s">
        <v>44</v>
      </c>
      <c r="K13" s="103" t="s">
        <v>178</v>
      </c>
      <c r="L13" s="103" t="s">
        <v>44</v>
      </c>
    </row>
    <row r="14" spans="1:12" s="104" customFormat="1" ht="34">
      <c r="A14" s="105">
        <v>43316</v>
      </c>
      <c r="B14" s="104" t="s">
        <v>104</v>
      </c>
      <c r="C14" s="104">
        <v>5</v>
      </c>
      <c r="D14" s="104">
        <v>5</v>
      </c>
      <c r="E14" s="104" t="s">
        <v>47</v>
      </c>
      <c r="F14" s="104" t="s">
        <v>49</v>
      </c>
      <c r="G14" s="104" t="s">
        <v>44</v>
      </c>
      <c r="H14" s="104" t="s">
        <v>50</v>
      </c>
      <c r="I14" s="104" t="s">
        <v>51</v>
      </c>
      <c r="J14" s="104" t="s">
        <v>44</v>
      </c>
      <c r="K14" s="104" t="s">
        <v>44</v>
      </c>
      <c r="L14" s="104" t="s">
        <v>228</v>
      </c>
    </row>
    <row r="15" spans="1:12" s="104" customFormat="1" ht="34">
      <c r="A15" s="105">
        <v>43323</v>
      </c>
      <c r="B15" s="104" t="s">
        <v>111</v>
      </c>
      <c r="C15" s="104" t="s">
        <v>119</v>
      </c>
      <c r="D15" s="104" t="s">
        <v>44</v>
      </c>
      <c r="E15" s="104" t="s">
        <v>44</v>
      </c>
      <c r="F15" s="104" t="s">
        <v>44</v>
      </c>
      <c r="G15" s="104" t="s">
        <v>44</v>
      </c>
      <c r="H15" s="104" t="s">
        <v>44</v>
      </c>
      <c r="I15" s="104" t="s">
        <v>44</v>
      </c>
      <c r="J15" s="104" t="s">
        <v>44</v>
      </c>
      <c r="K15" s="104" t="s">
        <v>44</v>
      </c>
      <c r="L15" s="104" t="s">
        <v>44</v>
      </c>
    </row>
    <row r="16" spans="1:12" s="103" customFormat="1" ht="17">
      <c r="A16" s="102">
        <v>43330</v>
      </c>
      <c r="B16" s="103" t="s">
        <v>102</v>
      </c>
      <c r="C16" s="103">
        <v>3</v>
      </c>
      <c r="D16" s="103">
        <v>3</v>
      </c>
      <c r="E16" s="103" t="s">
        <v>47</v>
      </c>
      <c r="F16" s="103" t="s">
        <v>44</v>
      </c>
      <c r="G16" s="103" t="s">
        <v>44</v>
      </c>
      <c r="H16" s="103" t="s">
        <v>44</v>
      </c>
      <c r="I16" s="103" t="s">
        <v>51</v>
      </c>
      <c r="J16" s="103" t="s">
        <v>44</v>
      </c>
      <c r="K16" s="103" t="s">
        <v>178</v>
      </c>
      <c r="L16" s="103" t="s">
        <v>44</v>
      </c>
    </row>
    <row r="17" spans="1:2" s="104" customFormat="1" ht="17">
      <c r="A17" s="105">
        <v>43337</v>
      </c>
      <c r="B17" s="104" t="s">
        <v>112</v>
      </c>
    </row>
    <row r="18" spans="1:2" s="104" customFormat="1" ht="17">
      <c r="A18" s="105">
        <v>43344</v>
      </c>
      <c r="B18" s="104" t="s">
        <v>103</v>
      </c>
    </row>
    <row r="19" spans="1:2" s="104" customFormat="1" ht="17">
      <c r="A19" s="105">
        <v>43345</v>
      </c>
      <c r="B19" s="104" t="s">
        <v>105</v>
      </c>
    </row>
  </sheetData>
  <mergeCells count="3">
    <mergeCell ref="A1:D1"/>
    <mergeCell ref="A2:D2"/>
    <mergeCell ref="A3:D3"/>
  </mergeCells>
  <printOptions headings="1" gridLines="1"/>
  <pageMargins left="0.7" right="0.7" top="0.75" bottom="0.75" header="0.3" footer="0.3"/>
  <pageSetup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Summer Series</vt:lpstr>
      <vt:lpstr>FS Race Participants</vt:lpstr>
      <vt:lpstr>Sunfish Race Participants</vt:lpstr>
      <vt:lpstr>'2018 Summer Series'!Print_Area</vt:lpstr>
      <vt:lpstr>'FS Race Participants'!Print_Area</vt:lpstr>
      <vt:lpstr>'Sunfish Race Participants'!Print_Area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Wentworth</dc:creator>
  <cp:lastModifiedBy>Norm Wentworth</cp:lastModifiedBy>
  <cp:lastPrinted>2018-08-19T12:32:04Z</cp:lastPrinted>
  <dcterms:created xsi:type="dcterms:W3CDTF">2018-07-05T13:09:06Z</dcterms:created>
  <dcterms:modified xsi:type="dcterms:W3CDTF">2018-08-19T12:32:08Z</dcterms:modified>
</cp:coreProperties>
</file>